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北京" sheetId="1" r:id="rId1"/>
    <sheet name="天津" sheetId="2" r:id="rId2"/>
    <sheet name="河北" sheetId="3" r:id="rId3"/>
    <sheet name="山西" sheetId="4" r:id="rId4"/>
    <sheet name="内蒙" sheetId="5" r:id="rId5"/>
    <sheet name="辽宁" sheetId="6" r:id="rId6"/>
    <sheet name="吉林" sheetId="7" r:id="rId7"/>
    <sheet name="黑龙江" sheetId="8" r:id="rId8"/>
    <sheet name="上海" sheetId="9" r:id="rId9"/>
    <sheet name="江苏" sheetId="10" r:id="rId10"/>
    <sheet name="浙江" sheetId="11" r:id="rId11"/>
    <sheet name="安徽" sheetId="12" r:id="rId12"/>
    <sheet name="福建" sheetId="13" r:id="rId13"/>
    <sheet name="江西" sheetId="14" r:id="rId14"/>
    <sheet name="山东" sheetId="15" r:id="rId15"/>
    <sheet name="河南" sheetId="16" r:id="rId16"/>
    <sheet name="湖北" sheetId="17" r:id="rId17"/>
    <sheet name="湖南" sheetId="18" r:id="rId18"/>
    <sheet name="广东" sheetId="19" r:id="rId19"/>
    <sheet name="广西" sheetId="31" r:id="rId20"/>
    <sheet name="海南" sheetId="20" r:id="rId21"/>
    <sheet name="重庆" sheetId="21" r:id="rId22"/>
    <sheet name="四川" sheetId="22" r:id="rId23"/>
    <sheet name="贵州" sheetId="23" r:id="rId24"/>
    <sheet name="云南" sheetId="24" r:id="rId25"/>
    <sheet name="西藏" sheetId="25" r:id="rId26"/>
    <sheet name="陕西" sheetId="26" r:id="rId27"/>
    <sheet name="甘肃" sheetId="27" r:id="rId28"/>
    <sheet name="青海" sheetId="28" r:id="rId29"/>
    <sheet name="宁夏" sheetId="29" r:id="rId30"/>
    <sheet name="新疆" sheetId="30" r:id="rId31"/>
  </sheets>
  <externalReferences>
    <externalReference r:id="rId32"/>
  </externalReferences>
  <calcPr calcId="144525"/>
</workbook>
</file>

<file path=xl/sharedStrings.xml><?xml version="1.0" encoding="utf-8"?>
<sst xmlns="http://schemas.openxmlformats.org/spreadsheetml/2006/main" count="20196" uniqueCount="122">
  <si>
    <t>出栏量</t>
  </si>
  <si>
    <t>存栏量</t>
  </si>
  <si>
    <t>总头数</t>
  </si>
  <si>
    <t>VS(kg/头/年)</t>
  </si>
  <si>
    <t>北京</t>
  </si>
  <si>
    <t>天津</t>
  </si>
  <si>
    <t>河北</t>
  </si>
  <si>
    <t>山西</t>
  </si>
  <si>
    <t>内蒙古</t>
  </si>
  <si>
    <t>辽宁</t>
  </si>
  <si>
    <t>吉林</t>
  </si>
  <si>
    <t>黑龙江</t>
  </si>
  <si>
    <t>上海</t>
  </si>
  <si>
    <t>江苏</t>
  </si>
  <si>
    <t>浙江</t>
  </si>
  <si>
    <t>安徽</t>
  </si>
  <si>
    <t>福建</t>
  </si>
  <si>
    <t>江西</t>
  </si>
  <si>
    <t>山东</t>
  </si>
  <si>
    <t>河南</t>
  </si>
  <si>
    <t>湖北</t>
  </si>
  <si>
    <t>湖南</t>
  </si>
  <si>
    <t>广东</t>
  </si>
  <si>
    <t>广西</t>
  </si>
  <si>
    <t>海南</t>
  </si>
  <si>
    <t>重庆</t>
  </si>
  <si>
    <t>四川</t>
  </si>
  <si>
    <t>贵州</t>
  </si>
  <si>
    <t>云南</t>
  </si>
  <si>
    <t>西藏</t>
  </si>
  <si>
    <t>陕西</t>
  </si>
  <si>
    <t>甘肃</t>
  </si>
  <si>
    <t>青海</t>
  </si>
  <si>
    <t>宁夏</t>
  </si>
  <si>
    <t>新疆</t>
  </si>
  <si>
    <t>kg</t>
  </si>
  <si>
    <t>1000tons</t>
  </si>
  <si>
    <t>牛</t>
  </si>
  <si>
    <t>总数</t>
  </si>
  <si>
    <t>肉牛</t>
  </si>
  <si>
    <t>奶牛</t>
  </si>
  <si>
    <t>役用牛</t>
  </si>
  <si>
    <t>羊</t>
  </si>
  <si>
    <t>山羊</t>
  </si>
  <si>
    <t>绵羊</t>
  </si>
  <si>
    <t>猪</t>
  </si>
  <si>
    <t>马</t>
  </si>
  <si>
    <t>驴</t>
  </si>
  <si>
    <t>骡</t>
  </si>
  <si>
    <t>骆驼</t>
  </si>
  <si>
    <t>（总数）</t>
  </si>
  <si>
    <t>(平均值）</t>
  </si>
  <si>
    <t>T1</t>
  </si>
  <si>
    <t>K</t>
  </si>
  <si>
    <t>Total CH4</t>
  </si>
  <si>
    <t>这次按温度计算的</t>
  </si>
  <si>
    <t>万吨</t>
  </si>
  <si>
    <t>T2</t>
  </si>
  <si>
    <t>上一次计算的</t>
  </si>
  <si>
    <t>Ea</t>
  </si>
  <si>
    <t>cal/mol</t>
  </si>
  <si>
    <t>R</t>
  </si>
  <si>
    <t>cal/K mol</t>
  </si>
  <si>
    <t>一年总甲烷量</t>
  </si>
  <si>
    <t>Minimum T2</t>
  </si>
  <si>
    <t>℃</t>
  </si>
  <si>
    <t>清单中数据</t>
  </si>
  <si>
    <t>Damping T2</t>
  </si>
  <si>
    <t>差距</t>
  </si>
  <si>
    <t>%</t>
  </si>
  <si>
    <t>B0</t>
  </si>
  <si>
    <t>m3/kg VS</t>
  </si>
  <si>
    <t>MDP</t>
  </si>
  <si>
    <t>unitless</t>
  </si>
  <si>
    <t>Emptying efficiency</t>
  </si>
  <si>
    <t>CH4 Density</t>
  </si>
  <si>
    <t>kg/m3</t>
  </si>
  <si>
    <t>liquid</t>
  </si>
  <si>
    <t>logoon</t>
  </si>
  <si>
    <t>solid</t>
  </si>
  <si>
    <t>dry</t>
  </si>
  <si>
    <t>daily</t>
  </si>
  <si>
    <t>digestion</t>
  </si>
  <si>
    <t>fuel</t>
  </si>
  <si>
    <t>PRP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</si>
  <si>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</si>
  <si>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</si>
  <si>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</si>
  <si>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</si>
  <si>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</si>
  <si>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</si>
  <si>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</si>
  <si>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</si>
  <si>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</si>
  <si>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</si>
  <si>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</si>
  <si>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</si>
  <si>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</si>
  <si>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</si>
  <si>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</si>
  <si>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</si>
  <si>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</si>
  <si>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VS</t>
  </si>
  <si>
    <t>N (万)</t>
  </si>
  <si>
    <t>CH4 (kg)</t>
  </si>
  <si>
    <t>VS excretion</t>
  </si>
  <si>
    <t>上一年12</t>
  </si>
  <si>
    <t>N</t>
  </si>
  <si>
    <t>VS% liquid storage</t>
  </si>
  <si>
    <t>Y</t>
  </si>
  <si>
    <t>非奶牛</t>
  </si>
  <si>
    <t>水牛</t>
  </si>
  <si>
    <t>MEF</t>
  </si>
  <si>
    <t>MEF总和</t>
  </si>
  <si>
    <t>pit&lt;1</t>
  </si>
  <si>
    <t>pit&gt;1</t>
  </si>
  <si>
    <t>驴/骡</t>
  </si>
  <si>
    <t>N (万) 驴</t>
  </si>
  <si>
    <t>CH4 (kg) 驴</t>
  </si>
  <si>
    <t>N 骡</t>
  </si>
  <si>
    <t>CH4 (kg) 骡</t>
  </si>
  <si>
    <t>一个月的奶牛的甲烷量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</si>
</sst>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  <numFmt numFmtId="177" formatCode="0.0000_ "/>
    <numFmt numFmtId="178" formatCode="0.000000_ "/>
    <numFmt numFmtId="179" formatCode="0.00_ "/>
  </numFmts>
  <fonts count="2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b/>
      <sz val="11"/>
      <color theme="1"/>
      <name val="微软雅黑"/>
      <charset val="134"/>
    </font>
    <font>
      <sz val="10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5" tint="0.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3" borderId="6" applyNumberFormat="0" applyFon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8" fillId="17" borderId="9" applyNumberFormat="0" applyAlignment="0" applyProtection="0">
      <alignment vertical="center"/>
    </xf>
    <xf numFmtId="0" fontId="19" fillId="17" borderId="5" applyNumberFormat="0" applyAlignment="0" applyProtection="0">
      <alignment vertical="center"/>
    </xf>
    <xf numFmtId="0" fontId="20" fillId="18" borderId="10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176" fontId="1" fillId="0" borderId="0" xfId="0" applyNumberFormat="1" applyFont="1" applyFill="1" applyAlignment="1">
      <alignment horizontal="center" vertical="center"/>
    </xf>
    <xf numFmtId="0" fontId="0" fillId="4" borderId="1" xfId="0" applyFill="1" applyBorder="1" applyAlignment="1"/>
    <xf numFmtId="176" fontId="1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0" fontId="0" fillId="4" borderId="1" xfId="0" applyFont="1" applyFill="1" applyBorder="1" applyAlignment="1"/>
    <xf numFmtId="0" fontId="2" fillId="0" borderId="0" xfId="0" applyFont="1" applyFill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Alignment="1"/>
    <xf numFmtId="0" fontId="4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5" fillId="5" borderId="1" xfId="0" applyNumberFormat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79" fontId="5" fillId="0" borderId="0" xfId="0" applyNumberFormat="1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5" Type="http://schemas.openxmlformats.org/officeDocument/2006/relationships/sharedStrings" Target="sharedStrings.xml"/><Relationship Id="rId34" Type="http://schemas.openxmlformats.org/officeDocument/2006/relationships/styles" Target="styles.xml"/><Relationship Id="rId33" Type="http://schemas.openxmlformats.org/officeDocument/2006/relationships/theme" Target="theme/theme1.xml"/><Relationship Id="rId32" Type="http://schemas.openxmlformats.org/officeDocument/2006/relationships/externalLink" Target="externalLinks/externalLink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1508;&#22320;&#21306;&#26376;&#25490;&#25918;&#37327;%20-%202019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北京"/>
      <sheetName val="天津"/>
      <sheetName val="河北"/>
      <sheetName val="山西"/>
      <sheetName val="内蒙"/>
      <sheetName val="辽宁"/>
      <sheetName val="吉林"/>
      <sheetName val="黑龙江"/>
      <sheetName val="上海"/>
      <sheetName val="江苏"/>
      <sheetName val="浙江"/>
      <sheetName val="安徽"/>
      <sheetName val="福建"/>
      <sheetName val="江西"/>
      <sheetName val="山东"/>
      <sheetName val="河南"/>
      <sheetName val="湖北"/>
      <sheetName val="湖南"/>
      <sheetName val="广东"/>
      <sheetName val="广西"/>
      <sheetName val="海南"/>
      <sheetName val="重庆"/>
      <sheetName val="四川"/>
      <sheetName val="贵州"/>
      <sheetName val="云南"/>
      <sheetName val="西藏"/>
      <sheetName val="陕西"/>
      <sheetName val="甘肃"/>
      <sheetName val="青海"/>
      <sheetName val="宁夏"/>
      <sheetName val="新疆"/>
    </sheetNames>
    <sheetDataSet>
      <sheetData sheetId="0"/>
      <sheetData sheetId="1">
        <row r="150">
          <cell r="BB150">
            <v>0</v>
          </cell>
        </row>
      </sheetData>
      <sheetData sheetId="2">
        <row r="150">
          <cell r="BB150">
            <v>2892.50707592191</v>
          </cell>
        </row>
      </sheetData>
      <sheetData sheetId="3">
        <row r="150">
          <cell r="BB150">
            <v>1761.46040681728</v>
          </cell>
        </row>
      </sheetData>
      <sheetData sheetId="4">
        <row r="150">
          <cell r="BB150">
            <v>4679.77694722673</v>
          </cell>
        </row>
      </sheetData>
      <sheetData sheetId="5">
        <row r="150">
          <cell r="BB150">
            <v>2723.78443159545</v>
          </cell>
        </row>
      </sheetData>
      <sheetData sheetId="6">
        <row r="150">
          <cell r="BB150">
            <v>149.464462656964</v>
          </cell>
        </row>
      </sheetData>
      <sheetData sheetId="7">
        <row r="150">
          <cell r="BB150">
            <v>435.889950708327</v>
          </cell>
        </row>
      </sheetData>
      <sheetData sheetId="8">
        <row r="150">
          <cell r="BB150">
            <v>0</v>
          </cell>
        </row>
      </sheetData>
      <sheetData sheetId="9">
        <row r="150">
          <cell r="BB150">
            <v>397.325367822849</v>
          </cell>
        </row>
      </sheetData>
      <sheetData sheetId="10">
        <row r="150">
          <cell r="BB150">
            <v>0</v>
          </cell>
        </row>
      </sheetData>
      <sheetData sheetId="11">
        <row r="150">
          <cell r="BB150">
            <v>0</v>
          </cell>
        </row>
      </sheetData>
      <sheetData sheetId="12">
        <row r="150">
          <cell r="BB150">
            <v>0</v>
          </cell>
        </row>
      </sheetData>
      <sheetData sheetId="13">
        <row r="150">
          <cell r="BB150">
            <v>0</v>
          </cell>
        </row>
      </sheetData>
      <sheetData sheetId="14">
        <row r="150">
          <cell r="BB150">
            <v>2330.80531687781</v>
          </cell>
        </row>
      </sheetData>
      <sheetData sheetId="15">
        <row r="150">
          <cell r="BB150">
            <v>3139.21145655388</v>
          </cell>
        </row>
      </sheetData>
      <sheetData sheetId="16">
        <row r="150">
          <cell r="BB150">
            <v>0</v>
          </cell>
        </row>
      </sheetData>
      <sheetData sheetId="17">
        <row r="150">
          <cell r="BB150">
            <v>811.040796480317</v>
          </cell>
        </row>
      </sheetData>
      <sheetData sheetId="18">
        <row r="150">
          <cell r="BB150">
            <v>0</v>
          </cell>
        </row>
      </sheetData>
      <sheetData sheetId="19">
        <row r="150">
          <cell r="BB150">
            <v>27694.9197900489</v>
          </cell>
        </row>
      </sheetData>
      <sheetData sheetId="20">
        <row r="150">
          <cell r="BB150">
            <v>0</v>
          </cell>
        </row>
      </sheetData>
      <sheetData sheetId="21">
        <row r="150">
          <cell r="BB150">
            <v>3588.97889726861</v>
          </cell>
        </row>
      </sheetData>
      <sheetData sheetId="22">
        <row r="150">
          <cell r="BB150">
            <v>50044.9087546291</v>
          </cell>
        </row>
      </sheetData>
      <sheetData sheetId="23">
        <row r="150">
          <cell r="BB150">
            <v>3452.14479967018</v>
          </cell>
        </row>
      </sheetData>
      <sheetData sheetId="24">
        <row r="150">
          <cell r="BB150">
            <v>13536.1279508276</v>
          </cell>
        </row>
      </sheetData>
      <sheetData sheetId="25">
        <row r="150">
          <cell r="BB150">
            <v>368.455065659055</v>
          </cell>
        </row>
      </sheetData>
      <sheetData sheetId="26">
        <row r="150">
          <cell r="BB150">
            <v>198.824562768345</v>
          </cell>
        </row>
      </sheetData>
      <sheetData sheetId="27">
        <row r="150">
          <cell r="BB150">
            <v>6565.9933009131</v>
          </cell>
        </row>
      </sheetData>
      <sheetData sheetId="28">
        <row r="150">
          <cell r="BB150">
            <v>31.2408986259765</v>
          </cell>
        </row>
      </sheetData>
      <sheetData sheetId="29">
        <row r="150">
          <cell r="BB150">
            <v>99.5302626926458</v>
          </cell>
        </row>
      </sheetData>
      <sheetData sheetId="30">
        <row r="150">
          <cell r="BB15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abSelected="1" workbookViewId="0">
      <pane xSplit="4" topLeftCell="L1" activePane="topRight" state="frozen"/>
      <selection/>
      <selection pane="topRight" activeCell="P2" sqref="P2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7" width="14.1111111111111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2" width="8.44444444444444" style="1" customWidth="1"/>
    <col min="23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pans="3:52">
      <c r="C1" s="3" t="s">
        <v>0</v>
      </c>
      <c r="D1" s="3" t="s">
        <v>1</v>
      </c>
      <c r="E1" s="3" t="s">
        <v>2</v>
      </c>
      <c r="F1" s="3" t="s">
        <v>3</v>
      </c>
      <c r="G1"/>
      <c r="H1"/>
      <c r="I1"/>
      <c r="J1"/>
      <c r="K1"/>
      <c r="L1"/>
      <c r="M1"/>
      <c r="N1"/>
      <c r="O1" s="36"/>
      <c r="P1" s="37" t="s">
        <v>4</v>
      </c>
      <c r="Q1" s="37" t="s">
        <v>5</v>
      </c>
      <c r="R1" s="37" t="s">
        <v>6</v>
      </c>
      <c r="S1" s="37" t="s">
        <v>7</v>
      </c>
      <c r="T1" s="37" t="s">
        <v>8</v>
      </c>
      <c r="U1" s="37" t="s">
        <v>9</v>
      </c>
      <c r="V1" s="37" t="s">
        <v>10</v>
      </c>
      <c r="W1" s="37" t="s">
        <v>11</v>
      </c>
      <c r="X1" s="37" t="s">
        <v>12</v>
      </c>
      <c r="Y1" s="37" t="s">
        <v>13</v>
      </c>
      <c r="Z1" s="37" t="s">
        <v>14</v>
      </c>
      <c r="AA1" s="37" t="s">
        <v>15</v>
      </c>
      <c r="AB1" s="37" t="s">
        <v>16</v>
      </c>
      <c r="AC1" s="37" t="s">
        <v>17</v>
      </c>
      <c r="AD1" s="37" t="s">
        <v>18</v>
      </c>
      <c r="AE1" s="37" t="s">
        <v>19</v>
      </c>
      <c r="AF1" s="37" t="s">
        <v>20</v>
      </c>
      <c r="AG1" s="37" t="s">
        <v>21</v>
      </c>
      <c r="AH1" s="37" t="s">
        <v>22</v>
      </c>
      <c r="AI1" s="37" t="s">
        <v>23</v>
      </c>
      <c r="AJ1" s="37" t="s">
        <v>24</v>
      </c>
      <c r="AK1" s="37" t="s">
        <v>25</v>
      </c>
      <c r="AL1" s="37" t="s">
        <v>26</v>
      </c>
      <c r="AM1" s="37" t="s">
        <v>27</v>
      </c>
      <c r="AN1" s="37" t="s">
        <v>28</v>
      </c>
      <c r="AO1" s="37" t="s">
        <v>29</v>
      </c>
      <c r="AP1" s="37" t="s">
        <v>30</v>
      </c>
      <c r="AQ1" s="37" t="s">
        <v>31</v>
      </c>
      <c r="AR1" s="37" t="s">
        <v>32</v>
      </c>
      <c r="AS1" s="37" t="s">
        <v>33</v>
      </c>
      <c r="AT1" s="37" t="s">
        <v>34</v>
      </c>
      <c r="AU1" s="36" t="s">
        <v>35</v>
      </c>
      <c r="AV1" s="38" t="s">
        <v>36</v>
      </c>
      <c r="AW1" s="36"/>
      <c r="AX1"/>
      <c r="AY1"/>
      <c r="AZ1"/>
    </row>
    <row r="2" spans="1:52">
      <c r="A2" s="4" t="s">
        <v>37</v>
      </c>
      <c r="B2" s="5" t="s">
        <v>38</v>
      </c>
      <c r="D2" s="3">
        <v>20.4</v>
      </c>
      <c r="E2" s="3"/>
      <c r="F2" s="3"/>
      <c r="G2"/>
      <c r="H2"/>
      <c r="I2"/>
      <c r="J2"/>
      <c r="K2"/>
      <c r="L2"/>
      <c r="M2"/>
      <c r="N2"/>
      <c r="O2" s="36">
        <v>1</v>
      </c>
      <c r="P2" s="36">
        <f>新疆!AY29+新疆!AY44+新疆!AY60+新疆!AY76+新疆!AY91+新疆!AJ107+新疆!BB123+新疆!BB139+新疆!BE139</f>
        <v>0</v>
      </c>
      <c r="Q2" s="36">
        <f>[1]天津!AY29+[1]天津!AY44+[1]天津!AY60+[1]天津!AY76+[1]天津!AY91+[1]天津!AJ107+[1]天津!BB123+[1]天津!BB139+[1]天津!BE139</f>
        <v>0</v>
      </c>
      <c r="R2" s="36">
        <f>[1]河北!AY29+[1]河北!AY44+[1]河北!AY60+[1]河北!AY76+[1]河北!AY91+[1]河北!AJ107+[1]河北!BB123+[1]河北!BB139+[1]河北!BE139</f>
        <v>0</v>
      </c>
      <c r="S2" s="36">
        <f>[1]山西!AY29+[1]山西!AY44+[1]山西!AY60+[1]山西!AY76+[1]山西!AY91+[1]山西!AJ107+[1]山西!BB123+[1]山西!BB139+[1]山西!BE139</f>
        <v>0</v>
      </c>
      <c r="T2" s="36">
        <f>[1]内蒙!AY29+[1]内蒙!AY44+[1]内蒙!AY60+[1]内蒙!AY76+[1]内蒙!AY91+[1]内蒙!AJ107+[1]内蒙!BB123+[1]内蒙!BB139+[1]内蒙!BE139+[1]内蒙!BB154</f>
        <v>0</v>
      </c>
      <c r="U2" s="36">
        <f>[1]辽宁!AY29+[1]辽宁!AY44+[1]辽宁!AY60+[1]辽宁!AY76+[1]辽宁!AY91+[1]辽宁!AJ107+[1]辽宁!BB123+[1]辽宁!BB139+[1]辽宁!BE139+[1]辽宁!BB154</f>
        <v>0</v>
      </c>
      <c r="V2" s="36">
        <f>[1]吉林!AY29+[1]吉林!AY44+[1]吉林!AY60+[1]吉林!AY76+[1]吉林!AY91+[1]吉林!AJ107+[1]吉林!BB123+[1]吉林!BB139+[1]吉林!BE139+[1]吉林!BB154</f>
        <v>0</v>
      </c>
      <c r="W2" s="36">
        <f>[1]黑龙江!AY29+[1]黑龙江!AY44+[1]黑龙江!AY60+[1]黑龙江!AY76+[1]黑龙江!AY91+[1]黑龙江!AJ107+[1]黑龙江!BB123+[1]黑龙江!BB139+[1]黑龙江!BE139+[1]黑龙江!BB154</f>
        <v>0</v>
      </c>
      <c r="X2" s="36">
        <f>[1]上海!AY29+[1]上海!AY44+[1]上海!AY60+[1]上海!AY76+[1]上海!AY91+[1]上海!AJ107+[1]上海!BB123+[1]上海!BB139+[1]上海!BE139+[1]上海!BB154</f>
        <v>0</v>
      </c>
      <c r="Y2" s="36">
        <f>[1]江苏!AY29+[1]江苏!AY44+[1]江苏!AY60+[1]江苏!AY76+[1]江苏!AY91+[1]江苏!AJ107+[1]江苏!BB123+[1]江苏!BB139+[1]江苏!BE139+[1]江苏!BB154</f>
        <v>0</v>
      </c>
      <c r="Z2" s="36">
        <f>[1]浙江!AY29+[1]浙江!AY44+[1]浙江!AY60+[1]浙江!AY76+[1]浙江!AY91+[1]浙江!AJ107+[1]浙江!BB123+[1]浙江!BB139+[1]浙江!BE139+[1]浙江!BB154</f>
        <v>0</v>
      </c>
      <c r="AA2" s="36">
        <f>[1]安徽!AY29+[1]安徽!AY44+[1]安徽!AY60+[1]安徽!AY76+[1]安徽!AY91+[1]安徽!AJ107+[1]安徽!BB123+[1]安徽!BB139+[1]安徽!BE139+[1]安徽!BB154</f>
        <v>0</v>
      </c>
      <c r="AB2" s="36">
        <f>[1]福建!AY29+[1]福建!AY44+[1]福建!AY60+[1]福建!AY76+[1]福建!AY91+[1]福建!AJ107+[1]福建!BB123+[1]福建!BB139+[1]福建!BE139+[1]福建!BB154</f>
        <v>0</v>
      </c>
      <c r="AC2" s="36">
        <f>[1]江西!AY29+[1]江西!AY44+[1]江西!AY60+[1]江西!AY76+[1]江西!AY91+[1]江西!AJ107+[1]江西!BB123+[1]江西!BB139+[1]江西!BE139+[1]江西!BB154</f>
        <v>0</v>
      </c>
      <c r="AD2" s="36">
        <f>[1]山东!AY29+[1]山东!AY44+[1]山东!AY60+[1]山东!AY76+[1]山东!AY91+[1]山东!AJ107+[1]山东!BB123+[1]山东!BB139+[1]山东!BE139+[1]山东!BB154</f>
        <v>0</v>
      </c>
      <c r="AE2" s="36">
        <f>[1]河南!AY29+[1]河南!AY44+[1]河南!AY60+[1]河南!AY76+[1]河南!AY91+[1]河南!AJ107+[1]河南!BB123+[1]河南!BB139+[1]河南!BE139+[1]河南!BB154</f>
        <v>0</v>
      </c>
      <c r="AF2" s="36">
        <f>[1]湖北!AY29+[1]湖北!AY44+[1]湖北!AY60+[1]湖北!AY76+[1]湖北!AY91+[1]湖北!AJ107+[1]湖北!BB123+[1]湖北!BB139+[1]湖北!BE139+[1]湖北!BB154</f>
        <v>0</v>
      </c>
      <c r="AG2" s="36">
        <f>[1]湖南!AY29+[1]湖南!AY44+[1]湖南!AY60+[1]湖南!AY76+[1]湖南!AY91+[1]湖南!AJ107+[1]湖南!BB123+[1]湖南!BB139+[1]湖南!BE139+[1]湖南!BB154</f>
        <v>0</v>
      </c>
      <c r="AH2" s="36">
        <f>[1]广东!AY29+[1]广东!AY44+[1]广东!AY60+[1]广东!AY76+[1]广东!AY91+[1]广东!AJ107+[1]广东!BB123+[1]广东!BB139+[1]广东!BE139+[1]广东!BB154</f>
        <v>0</v>
      </c>
      <c r="AI2" s="36">
        <f>[1]广西!AY29+[1]广西!AY44+[1]广西!AY60+[1]广西!AY76+[1]广西!AY91+[1]广西!AJ107+[1]广西!BB123+[1]广西!BB139+[1]广西!BE139+[1]广西!BB154</f>
        <v>0</v>
      </c>
      <c r="AJ2" s="36">
        <f>[1]海南!AY29+[1]海南!AY44+[1]海南!AY60+[1]海南!AY76+[1]海南!AY91+[1]海南!AJ107+[1]海南!BB123+[1]海南!BB139+[1]海南!BE139+[1]海南!BB154</f>
        <v>0</v>
      </c>
      <c r="AK2" s="36">
        <f>[1]重庆!AY29+[1]重庆!AY44+[1]重庆!AY60+[1]重庆!AY76+[1]重庆!AY91+[1]重庆!AJ107+[1]重庆!BB123+[1]重庆!BB139+[1]重庆!BE139+[1]重庆!BB154</f>
        <v>0</v>
      </c>
      <c r="AL2" s="36">
        <f>[1]四川!AY29+[1]四川!AY44+[1]四川!AY60+[1]四川!AY76+[1]四川!AY91+[1]四川!AJ107+[1]四川!BB123+[1]四川!BB139+[1]四川!BE139+[1]四川!BB154</f>
        <v>0</v>
      </c>
      <c r="AM2" s="36">
        <f>[1]贵州!AY29+[1]贵州!AY44+[1]贵州!AY60+[1]贵州!AY76+[1]贵州!AY91+[1]贵州!AJ107+[1]贵州!BB123+[1]贵州!BB139+[1]贵州!BE139+[1]贵州!BB154</f>
        <v>0</v>
      </c>
      <c r="AN2" s="36">
        <f>[1]云南!AY29+[1]云南!AY44+[1]云南!AY60+[1]云南!AY76+[1]云南!AY91+[1]云南!AJ107+[1]云南!BB123+[1]云南!BB139+[1]云南!BE139+[1]云南!BB154</f>
        <v>0</v>
      </c>
      <c r="AO2" s="36">
        <f>[1]西藏!AY29+[1]西藏!AY44+[1]西藏!AY60+[1]西藏!AY76+[1]西藏!AY91+[1]西藏!AJ107+[1]西藏!BB123+[1]西藏!BB139+[1]西藏!BE139+[1]西藏!BB154</f>
        <v>0</v>
      </c>
      <c r="AP2" s="36">
        <f>[1]陕西!AY29+[1]陕西!AY44+[1]陕西!AY60+[1]陕西!AY76+[1]陕西!AY91+[1]陕西!AJ107+[1]陕西!BB123+[1]陕西!BB139+[1]陕西!BE139+[1]陕西!BB154</f>
        <v>0</v>
      </c>
      <c r="AQ2" s="36">
        <f>[1]甘肃!AY29+[1]甘肃!AY44+[1]甘肃!AY60+[1]甘肃!AY76+[1]甘肃!AY91+[1]甘肃!AJ107+[1]甘肃!BB123+[1]甘肃!BB139+[1]甘肃!BE139+[1]甘肃!BB154</f>
        <v>0</v>
      </c>
      <c r="AR2" s="36">
        <f>[1]青海!AY29+[1]青海!AY44+[1]青海!AY60+[1]青海!AY76+[1]青海!AY91+[1]青海!AJ107+[1]青海!BB123+[1]青海!BB139+[1]青海!BE139+[1]青海!BB154</f>
        <v>0</v>
      </c>
      <c r="AS2" s="39">
        <f>[1]宁夏!AY29+[1]宁夏!AY44+[1]宁夏!AY60+[1]宁夏!AY76+[1]宁夏!AY91+[1]宁夏!AJ107+[1]宁夏!BB123+[1]宁夏!BB139+[1]宁夏!BE139+[1]宁夏!BB154</f>
        <v>0</v>
      </c>
      <c r="AT2" s="36">
        <f>[1]新疆!AY29+[1]新疆!AY44+[1]新疆!AY60+[1]新疆!AY76+[1]新疆!AY91+[1]新疆!AJ107+[1]新疆!BB123+[1]新疆!BB139+[1]新疆!BE139+[1]新疆!BB154</f>
        <v>0</v>
      </c>
      <c r="AU2" s="36">
        <f t="shared" ref="AU2:AU13" si="0">SUM(P2:AT2)</f>
        <v>0</v>
      </c>
      <c r="AV2" s="40">
        <f t="shared" ref="AV2:AV13" si="1">AU2/10^6</f>
        <v>0</v>
      </c>
      <c r="AW2" s="43">
        <f>(AV2-$AV$14)/$AV$14*100</f>
        <v>-100</v>
      </c>
      <c r="AX2"/>
      <c r="AY2"/>
      <c r="AZ2"/>
    </row>
    <row r="3" spans="1:52">
      <c r="A3" s="4"/>
      <c r="B3" s="5" t="s">
        <v>39</v>
      </c>
      <c r="C3" s="3">
        <v>11.2</v>
      </c>
      <c r="D3" s="3">
        <v>5.9</v>
      </c>
      <c r="E3" s="3">
        <v>12.2</v>
      </c>
      <c r="F3" s="3">
        <v>1166.832</v>
      </c>
      <c r="G3"/>
      <c r="H3"/>
      <c r="I3"/>
      <c r="J3"/>
      <c r="K3"/>
      <c r="L3"/>
      <c r="M3"/>
      <c r="N3"/>
      <c r="O3" s="36">
        <v>2</v>
      </c>
      <c r="P3" s="36">
        <f>新疆!AY30+新疆!AY45+新疆!AY61+新疆!AY77+新疆!AY92+新疆!AJ108+新疆!BB124+新疆!BB140+新疆!BE140</f>
        <v>0</v>
      </c>
      <c r="Q3" s="36">
        <f>[1]天津!AY30+[1]天津!AY45+[1]天津!AY61+[1]天津!AY77+[1]天津!AY92+[1]天津!AJ108+[1]天津!BB124+[1]天津!BB140+[1]天津!BE140</f>
        <v>0</v>
      </c>
      <c r="R3" s="36">
        <f>[1]河北!AY30+[1]河北!AY45+[1]河北!AY61+[1]河北!AY77+[1]河北!AY92+[1]河北!AJ108+[1]河北!BB124+[1]河北!BB140+[1]河北!BE140</f>
        <v>0</v>
      </c>
      <c r="S3" s="36">
        <f>[1]山西!AY30+[1]山西!AY45+[1]山西!AY61+[1]山西!AY77+[1]山西!AY92+[1]山西!AJ108+[1]山西!BB124+[1]山西!BB140+[1]山西!BE140</f>
        <v>0</v>
      </c>
      <c r="T3" s="36">
        <f>[1]内蒙!AY30+[1]内蒙!AY45+[1]内蒙!AY61+[1]内蒙!AY77+[1]内蒙!AY92+[1]内蒙!AJ108+[1]内蒙!BB124+[1]内蒙!BB140+[1]内蒙!BE140+[1]内蒙!BB155</f>
        <v>0</v>
      </c>
      <c r="U3" s="36">
        <f>[1]辽宁!AY30+[1]辽宁!AY45+[1]辽宁!AY61+[1]辽宁!AY77+[1]辽宁!AY92+[1]辽宁!AJ108+[1]辽宁!BB124+[1]辽宁!BB140+[1]辽宁!BE140+[1]辽宁!BB155</f>
        <v>0</v>
      </c>
      <c r="V3" s="36">
        <f>[1]吉林!AY30+[1]吉林!AY45+[1]吉林!AY61+[1]吉林!AY77+[1]吉林!AY92+[1]吉林!AJ108+[1]吉林!BB124+[1]吉林!BB140+[1]吉林!BE140+[1]吉林!BB155</f>
        <v>0</v>
      </c>
      <c r="W3" s="36">
        <f>[1]黑龙江!AY30+[1]黑龙江!AY45+[1]黑龙江!AY61+[1]黑龙江!AY77+[1]黑龙江!AY92+[1]黑龙江!AJ108+[1]黑龙江!BB124+[1]黑龙江!BB140+[1]黑龙江!BE140+[1]黑龙江!BB155</f>
        <v>0</v>
      </c>
      <c r="X3" s="36">
        <f>[1]上海!AY30+[1]上海!AY45+[1]上海!AY61+[1]上海!AY77+[1]上海!AY92+[1]上海!AJ108+[1]上海!BB124+[1]上海!BB140+[1]上海!BE140+[1]上海!BB155</f>
        <v>0</v>
      </c>
      <c r="Y3" s="36">
        <f>[1]江苏!AY30+[1]江苏!AY45+[1]江苏!AY61+[1]江苏!AY77+[1]江苏!AY92+[1]江苏!AJ108+[1]江苏!BB124+[1]江苏!BB140+[1]江苏!BE140+[1]江苏!BB155</f>
        <v>0</v>
      </c>
      <c r="Z3" s="36">
        <f>[1]浙江!AY30+[1]浙江!AY45+[1]浙江!AY61+[1]浙江!AY77+[1]浙江!AY92+[1]浙江!AJ108+[1]浙江!BB124+[1]浙江!BB140+[1]浙江!BE140+[1]浙江!BB155</f>
        <v>0</v>
      </c>
      <c r="AA3" s="36">
        <f>[1]安徽!AY30+[1]安徽!AY45+[1]安徽!AY61+[1]安徽!AY77+[1]安徽!AY92+[1]安徽!AJ108+[1]安徽!BB124+[1]安徽!BB140+[1]安徽!BE140+[1]安徽!BB155</f>
        <v>0</v>
      </c>
      <c r="AB3" s="36">
        <f>[1]福建!AY30+[1]福建!AY45+[1]福建!AY61+[1]福建!AY77+[1]福建!AY92+[1]福建!AJ108+[1]福建!BB124+[1]福建!BB140+[1]福建!BE140+[1]福建!BB155</f>
        <v>0</v>
      </c>
      <c r="AC3" s="36">
        <f>[1]江西!AY30+[1]江西!AY45+[1]江西!AY61+[1]江西!AY77+[1]江西!AY92+[1]江西!AJ108+[1]江西!BB124+[1]江西!BB140+[1]江西!BE140+[1]江西!BB155</f>
        <v>0</v>
      </c>
      <c r="AD3" s="36">
        <f>[1]山东!AY30+[1]山东!AY45+[1]山东!AY61+[1]山东!AY77+[1]山东!AY92+[1]山东!AJ108+[1]山东!BB124+[1]山东!BB140+[1]山东!BE140+[1]山东!BB155</f>
        <v>0</v>
      </c>
      <c r="AE3" s="36">
        <f>[1]河南!AY30+[1]河南!AY45+[1]河南!AY61+[1]河南!AY77+[1]河南!AY92+[1]河南!AJ108+[1]河南!BB124+[1]河南!BB140+[1]河南!BE140+[1]河南!BB155</f>
        <v>0</v>
      </c>
      <c r="AF3" s="36">
        <f>[1]湖北!AY30+[1]湖北!AY45+[1]湖北!AY61+[1]湖北!AY77+[1]湖北!AY92+[1]湖北!AJ108+[1]湖北!BB124+[1]湖北!BB140+[1]湖北!BE140+[1]湖北!BB155</f>
        <v>0</v>
      </c>
      <c r="AG3" s="36">
        <f>[1]湖南!AY30+[1]湖南!AY45+[1]湖南!AY61+[1]湖南!AY77+[1]湖南!AY92+[1]湖南!AJ108+[1]湖南!BB124+[1]湖南!BB140+[1]湖南!BE140+[1]湖南!BB155</f>
        <v>0</v>
      </c>
      <c r="AH3" s="36">
        <f>[1]广东!AY30+[1]广东!AY45+[1]广东!AY61+[1]广东!AY77+[1]广东!AY92+[1]广东!AJ108+[1]广东!BB124+[1]广东!BB140+[1]广东!BE140+[1]广东!BB155</f>
        <v>0</v>
      </c>
      <c r="AI3" s="36">
        <f>[1]广西!AY30+[1]广西!AY45+[1]广西!AY61+[1]广西!AY77+[1]广西!AY92+[1]广西!AJ108+[1]广西!BB124+[1]广西!BB140+[1]广西!BE140+[1]广西!BB155</f>
        <v>0</v>
      </c>
      <c r="AJ3" s="36">
        <f>[1]海南!AY30+[1]海南!AY45+[1]海南!AY61+[1]海南!AY77+[1]海南!AY92+[1]海南!AJ108+[1]海南!BB124+[1]海南!BB140+[1]海南!BE140+[1]海南!BB155</f>
        <v>0</v>
      </c>
      <c r="AK3" s="36">
        <f>[1]重庆!AY30+[1]重庆!AY45+[1]重庆!AY61+[1]重庆!AY77+[1]重庆!AY92+[1]重庆!AJ108+[1]重庆!BB124+[1]重庆!BB140+[1]重庆!BE140+[1]重庆!BB155</f>
        <v>0</v>
      </c>
      <c r="AL3" s="36">
        <f>[1]四川!AY30+[1]四川!AY45+[1]四川!AY61+[1]四川!AY77+[1]四川!AY92+[1]四川!AJ108+[1]四川!BB124+[1]四川!BB140+[1]四川!BE140+[1]四川!BB155</f>
        <v>0</v>
      </c>
      <c r="AM3" s="36">
        <f>[1]贵州!AY30+[1]贵州!AY45+[1]贵州!AY61+[1]贵州!AY77+[1]贵州!AY92+[1]贵州!AJ108+[1]贵州!BB124+[1]贵州!BB140+[1]贵州!BE140+[1]贵州!BB155</f>
        <v>0</v>
      </c>
      <c r="AN3" s="36">
        <f>[1]云南!AY30+[1]云南!AY45+[1]云南!AY61+[1]云南!AY77+[1]云南!AY92+[1]云南!AJ108+[1]云南!BB124+[1]云南!BB140+[1]云南!BE140+[1]云南!BB155</f>
        <v>0</v>
      </c>
      <c r="AO3" s="36">
        <f>[1]西藏!AY30+[1]西藏!AY45+[1]西藏!AY61+[1]西藏!AY77+[1]西藏!AY92+[1]西藏!AJ108+[1]西藏!BB124+[1]西藏!BB140+[1]西藏!BE140+[1]西藏!BB155</f>
        <v>0</v>
      </c>
      <c r="AP3" s="36">
        <f>[1]陕西!AY30+[1]陕西!AY45+[1]陕西!AY61+[1]陕西!AY77+[1]陕西!AY92+[1]陕西!AJ108+[1]陕西!BB124+[1]陕西!BB140+[1]陕西!BE140+[1]陕西!BB155</f>
        <v>0</v>
      </c>
      <c r="AQ3" s="36">
        <f>[1]甘肃!AY30+[1]甘肃!AY45+[1]甘肃!AY61+[1]甘肃!AY77+[1]甘肃!AY92+[1]甘肃!AJ108+[1]甘肃!BB124+[1]甘肃!BB140+[1]甘肃!BE140+[1]甘肃!BB155</f>
        <v>0</v>
      </c>
      <c r="AR3" s="36">
        <f>[1]青海!AY30+[1]青海!AY45+[1]青海!AY61+[1]青海!AY77+[1]青海!AY92+[1]青海!AJ108+[1]青海!BB124+[1]青海!BB140+[1]青海!BE140+[1]青海!BB155</f>
        <v>0</v>
      </c>
      <c r="AS3" s="39">
        <f>[1]宁夏!AY30+[1]宁夏!AY45+[1]宁夏!AY61+[1]宁夏!AY77+[1]宁夏!AY92+[1]宁夏!AJ108+[1]宁夏!BB124+[1]宁夏!BB140+[1]宁夏!BE140+[1]宁夏!BB155</f>
        <v>0</v>
      </c>
      <c r="AT3" s="36">
        <f>[1]新疆!AY30+[1]新疆!AY45+[1]新疆!AY61+[1]新疆!AY77+[1]新疆!AY92+[1]新疆!AJ108+[1]新疆!BB124+[1]新疆!BB140+[1]新疆!BE140+[1]新疆!BB155</f>
        <v>0</v>
      </c>
      <c r="AU3" s="36">
        <f t="shared" si="0"/>
        <v>0</v>
      </c>
      <c r="AV3" s="40">
        <f t="shared" si="1"/>
        <v>0</v>
      </c>
      <c r="AW3" s="43">
        <f t="shared" ref="AW2:AW13" si="2">(AV3-$AV$14)/$AV$14*100</f>
        <v>-100</v>
      </c>
      <c r="AX3"/>
      <c r="AY3"/>
      <c r="AZ3"/>
    </row>
    <row r="4" spans="1:52">
      <c r="A4" s="4"/>
      <c r="B4" s="5" t="s">
        <v>40</v>
      </c>
      <c r="C4" s="3"/>
      <c r="D4" s="3">
        <v>14.4</v>
      </c>
      <c r="E4" s="3">
        <v>11.3</v>
      </c>
      <c r="F4" s="3">
        <v>1192.09</v>
      </c>
      <c r="G4"/>
      <c r="H4"/>
      <c r="I4"/>
      <c r="J4"/>
      <c r="K4"/>
      <c r="L4"/>
      <c r="M4"/>
      <c r="N4"/>
      <c r="O4" s="36">
        <v>3</v>
      </c>
      <c r="P4" s="36">
        <f>新疆!AY31+新疆!AY46+新疆!AY62+新疆!AY78+新疆!AY93+新疆!AJ109+新疆!BB125+新疆!BB141+新疆!BE141</f>
        <v>0</v>
      </c>
      <c r="Q4" s="36">
        <f>[1]天津!AY31+[1]天津!AY46+[1]天津!AY62+[1]天津!AY78+[1]天津!AY93+[1]天津!AJ109+[1]天津!BB125+[1]天津!BB141+[1]天津!BE141</f>
        <v>0</v>
      </c>
      <c r="R4" s="36">
        <f>[1]河北!AY31+[1]河北!AY46+[1]河北!AY62+[1]河北!AY78+[1]河北!AY93+[1]河北!AJ109+[1]河北!BB125+[1]河北!BB141+[1]河北!BE141</f>
        <v>0</v>
      </c>
      <c r="S4" s="36">
        <f>[1]山西!AY31+[1]山西!AY46+[1]山西!AY62+[1]山西!AY78+[1]山西!AY93+[1]山西!AJ109+[1]山西!BB125+[1]山西!BB141+[1]山西!BE141</f>
        <v>0</v>
      </c>
      <c r="T4" s="36">
        <f>[1]内蒙!AY31+[1]内蒙!AY46+[1]内蒙!AY62+[1]内蒙!AY78+[1]内蒙!AY93+[1]内蒙!AJ109+[1]内蒙!BB125+[1]内蒙!BB141+[1]内蒙!BE141+[1]内蒙!BB156</f>
        <v>0</v>
      </c>
      <c r="U4" s="36">
        <f>[1]辽宁!AY31+[1]辽宁!AY46+[1]辽宁!AY62+[1]辽宁!AY78+[1]辽宁!AY93+[1]辽宁!AJ109+[1]辽宁!BB125+[1]辽宁!BB141+[1]辽宁!BE141+[1]辽宁!BB156</f>
        <v>0</v>
      </c>
      <c r="V4" s="36">
        <f>[1]吉林!AY31+[1]吉林!AY46+[1]吉林!AY62+[1]吉林!AY78+[1]吉林!AY93+[1]吉林!AJ109+[1]吉林!BB125+[1]吉林!BB141+[1]吉林!BE141+[1]吉林!BB156</f>
        <v>0</v>
      </c>
      <c r="W4" s="36">
        <f>[1]黑龙江!AY31+[1]黑龙江!AY46+[1]黑龙江!AY62+[1]黑龙江!AY78+[1]黑龙江!AY93+[1]黑龙江!AJ109+[1]黑龙江!BB125+[1]黑龙江!BB141+[1]黑龙江!BE141+[1]黑龙江!BB156</f>
        <v>0</v>
      </c>
      <c r="X4" s="36">
        <f>[1]上海!AY31+[1]上海!AY46+[1]上海!AY62+[1]上海!AY78+[1]上海!AY93+[1]上海!AJ109+[1]上海!BB125+[1]上海!BB141+[1]上海!BE141+[1]上海!BB156</f>
        <v>0</v>
      </c>
      <c r="Y4" s="36">
        <f>[1]江苏!AY31+[1]江苏!AY46+[1]江苏!AY62+[1]江苏!AY78+[1]江苏!AY93+[1]江苏!AJ109+[1]江苏!BB125+[1]江苏!BB141+[1]江苏!BE141+[1]江苏!BB156</f>
        <v>0</v>
      </c>
      <c r="Z4" s="36">
        <f>[1]浙江!AY31+[1]浙江!AY46+[1]浙江!AY62+[1]浙江!AY78+[1]浙江!AY93+[1]浙江!AJ109+[1]浙江!BB125+[1]浙江!BB141+[1]浙江!BE141+[1]浙江!BB156</f>
        <v>0</v>
      </c>
      <c r="AA4" s="36">
        <f>[1]安徽!AY31+[1]安徽!AY46+[1]安徽!AY62+[1]安徽!AY78+[1]安徽!AY93+[1]安徽!AJ109+[1]安徽!BB125+[1]安徽!BB141+[1]安徽!BE141+[1]安徽!BB156</f>
        <v>0</v>
      </c>
      <c r="AB4" s="36">
        <f>[1]福建!AY31+[1]福建!AY46+[1]福建!AY62+[1]福建!AY78+[1]福建!AY93+[1]福建!AJ109+[1]福建!BB125+[1]福建!BB141+[1]福建!BE141+[1]福建!BB156</f>
        <v>0</v>
      </c>
      <c r="AC4" s="36">
        <f>[1]江西!AY31+[1]江西!AY46+[1]江西!AY62+[1]江西!AY78+[1]江西!AY93+[1]江西!AJ109+[1]江西!BB125+[1]江西!BB141+[1]江西!BE141+[1]江西!BB156</f>
        <v>0</v>
      </c>
      <c r="AD4" s="36">
        <f>[1]山东!AY31+[1]山东!AY46+[1]山东!AY62+[1]山东!AY78+[1]山东!AY93+[1]山东!AJ109+[1]山东!BB125+[1]山东!BB141+[1]山东!BE141+[1]山东!BB156</f>
        <v>0</v>
      </c>
      <c r="AE4" s="36">
        <f>[1]河南!AY31+[1]河南!AY46+[1]河南!AY62+[1]河南!AY78+[1]河南!AY93+[1]河南!AJ109+[1]河南!BB125+[1]河南!BB141+[1]河南!BE141+[1]河南!BB156</f>
        <v>0</v>
      </c>
      <c r="AF4" s="36">
        <f>[1]湖北!AY31+[1]湖北!AY46+[1]湖北!AY62+[1]湖北!AY78+[1]湖北!AY93+[1]湖北!AJ109+[1]湖北!BB125+[1]湖北!BB141+[1]湖北!BE141+[1]湖北!BB156</f>
        <v>0</v>
      </c>
      <c r="AG4" s="36">
        <f>[1]湖南!AY31+[1]湖南!AY46+[1]湖南!AY62+[1]湖南!AY78+[1]湖南!AY93+[1]湖南!AJ109+[1]湖南!BB125+[1]湖南!BB141+[1]湖南!BE141+[1]湖南!BB156</f>
        <v>0</v>
      </c>
      <c r="AH4" s="36">
        <f>[1]广东!AY31+[1]广东!AY46+[1]广东!AY62+[1]广东!AY78+[1]广东!AY93+[1]广东!AJ109+[1]广东!BB125+[1]广东!BB141+[1]广东!BE141+[1]广东!BB156</f>
        <v>0</v>
      </c>
      <c r="AI4" s="36">
        <f>[1]广西!AY31+[1]广西!AY46+[1]广西!AY62+[1]广西!AY78+[1]广西!AY93+[1]广西!AJ109+[1]广西!BB125+[1]广西!BB141+[1]广西!BE141+[1]广西!BB156</f>
        <v>0</v>
      </c>
      <c r="AJ4" s="36">
        <f>[1]海南!AY31+[1]海南!AY46+[1]海南!AY62+[1]海南!AY78+[1]海南!AY93+[1]海南!AJ109+[1]海南!BB125+[1]海南!BB141+[1]海南!BE141+[1]海南!BB156</f>
        <v>0</v>
      </c>
      <c r="AK4" s="36">
        <f>[1]重庆!AY31+[1]重庆!AY46+[1]重庆!AY62+[1]重庆!AY78+[1]重庆!AY93+[1]重庆!AJ109+[1]重庆!BB125+[1]重庆!BB141+[1]重庆!BE141+[1]重庆!BB156</f>
        <v>0</v>
      </c>
      <c r="AL4" s="36">
        <f>[1]四川!AY31+[1]四川!AY46+[1]四川!AY62+[1]四川!AY78+[1]四川!AY93+[1]四川!AJ109+[1]四川!BB125+[1]四川!BB141+[1]四川!BE141+[1]四川!BB156</f>
        <v>0</v>
      </c>
      <c r="AM4" s="36">
        <f>[1]贵州!AY31+[1]贵州!AY46+[1]贵州!AY62+[1]贵州!AY78+[1]贵州!AY93+[1]贵州!AJ109+[1]贵州!BB125+[1]贵州!BB141+[1]贵州!BE141+[1]贵州!BB156</f>
        <v>0</v>
      </c>
      <c r="AN4" s="36">
        <f>[1]云南!AY31+[1]云南!AY46+[1]云南!AY62+[1]云南!AY78+[1]云南!AY93+[1]云南!AJ109+[1]云南!BB125+[1]云南!BB141+[1]云南!BE141+[1]云南!BB156</f>
        <v>0</v>
      </c>
      <c r="AO4" s="36">
        <f>[1]西藏!AY31+[1]西藏!AY46+[1]西藏!AY62+[1]西藏!AY78+[1]西藏!AY93+[1]西藏!AJ109+[1]西藏!BB125+[1]西藏!BB141+[1]西藏!BE141+[1]西藏!BB156</f>
        <v>0</v>
      </c>
      <c r="AP4" s="36">
        <f>[1]陕西!AY31+[1]陕西!AY46+[1]陕西!AY62+[1]陕西!AY78+[1]陕西!AY93+[1]陕西!AJ109+[1]陕西!BB125+[1]陕西!BB141+[1]陕西!BE141+[1]陕西!BB156</f>
        <v>0</v>
      </c>
      <c r="AQ4" s="36">
        <f>[1]甘肃!AY31+[1]甘肃!AY46+[1]甘肃!AY62+[1]甘肃!AY78+[1]甘肃!AY93+[1]甘肃!AJ109+[1]甘肃!BB125+[1]甘肃!BB141+[1]甘肃!BE141+[1]甘肃!BB156</f>
        <v>0</v>
      </c>
      <c r="AR4" s="36">
        <f>[1]青海!AY31+[1]青海!AY46+[1]青海!AY62+[1]青海!AY78+[1]青海!AY93+[1]青海!AJ109+[1]青海!BB125+[1]青海!BB141+[1]青海!BE141+[1]青海!BB156</f>
        <v>0</v>
      </c>
      <c r="AS4" s="39">
        <f>[1]宁夏!AY31+[1]宁夏!AY46+[1]宁夏!AY62+[1]宁夏!AY78+[1]宁夏!AY93+[1]宁夏!AJ109+[1]宁夏!BB125+[1]宁夏!BB141+[1]宁夏!BE141+[1]宁夏!BB156</f>
        <v>0</v>
      </c>
      <c r="AT4" s="36">
        <f>[1]新疆!AY31+[1]新疆!AY46+[1]新疆!AY62+[1]新疆!AY78+[1]新疆!AY93+[1]新疆!AJ109+[1]新疆!BB125+[1]新疆!BB141+[1]新疆!BE141+[1]新疆!BB156</f>
        <v>0</v>
      </c>
      <c r="AU4" s="36">
        <f t="shared" si="0"/>
        <v>0</v>
      </c>
      <c r="AV4" s="40">
        <f t="shared" si="1"/>
        <v>0</v>
      </c>
      <c r="AW4" s="43">
        <f t="shared" si="2"/>
        <v>-100</v>
      </c>
      <c r="AX4"/>
      <c r="AY4"/>
      <c r="AZ4"/>
    </row>
    <row r="5" spans="1:52">
      <c r="A5" s="4"/>
      <c r="B5" s="5" t="s">
        <v>41</v>
      </c>
      <c r="C5" s="3"/>
      <c r="D5" s="3">
        <v>0.0999999999999979</v>
      </c>
      <c r="E5" s="3">
        <v>0.1</v>
      </c>
      <c r="F5" s="3">
        <v>1655.64</v>
      </c>
      <c r="G5"/>
      <c r="H5"/>
      <c r="I5"/>
      <c r="J5"/>
      <c r="K5"/>
      <c r="L5"/>
      <c r="M5"/>
      <c r="N5"/>
      <c r="O5" s="36">
        <v>4</v>
      </c>
      <c r="P5" s="36">
        <f>新疆!AY32+新疆!AY47+新疆!AY63+新疆!AY79+新疆!AY94+新疆!AJ110+新疆!BB126+新疆!BB142+新疆!BE142</f>
        <v>0</v>
      </c>
      <c r="Q5" s="36">
        <f>[1]天津!AY32+[1]天津!AY47+[1]天津!AY63+[1]天津!AY79+[1]天津!AY94+[1]天津!AJ110+[1]天津!BB126+[1]天津!BB142+[1]天津!BE142</f>
        <v>0</v>
      </c>
      <c r="R5" s="36">
        <f>[1]河北!AY32+[1]河北!AY47+[1]河北!AY63+[1]河北!AY79+[1]河北!AY94+[1]河北!AJ110+[1]河北!BB126+[1]河北!BB142+[1]河北!BE142</f>
        <v>0</v>
      </c>
      <c r="S5" s="36">
        <f>[1]山西!AY32+[1]山西!AY47+[1]山西!AY63+[1]山西!AY79+[1]山西!AY94+[1]山西!AJ110+[1]山西!BB126+[1]山西!BB142+[1]山西!BE142</f>
        <v>0</v>
      </c>
      <c r="T5" s="36">
        <f>[1]内蒙!AY32+[1]内蒙!AY47+[1]内蒙!AY63+[1]内蒙!AY79+[1]内蒙!AY94+[1]内蒙!AJ110+[1]内蒙!BB126+[1]内蒙!BB142+[1]内蒙!BE142+[1]内蒙!BB157</f>
        <v>0</v>
      </c>
      <c r="U5" s="36">
        <f>[1]辽宁!AY32+[1]辽宁!AY47+[1]辽宁!AY63+[1]辽宁!AY79+[1]辽宁!AY94+[1]辽宁!AJ110+[1]辽宁!BB126+[1]辽宁!BB142+[1]辽宁!BE142+[1]辽宁!BB157</f>
        <v>0</v>
      </c>
      <c r="V5" s="36">
        <f>[1]吉林!AY32+[1]吉林!AY47+[1]吉林!AY63+[1]吉林!AY79+[1]吉林!AY94+[1]吉林!AJ110+[1]吉林!BB126+[1]吉林!BB142+[1]吉林!BE142+[1]吉林!BB157</f>
        <v>0</v>
      </c>
      <c r="W5" s="36">
        <f>[1]黑龙江!AY32+[1]黑龙江!AY47+[1]黑龙江!AY63+[1]黑龙江!AY79+[1]黑龙江!AY94+[1]黑龙江!AJ110+[1]黑龙江!BB126+[1]黑龙江!BB142+[1]黑龙江!BE142+[1]黑龙江!BB157</f>
        <v>0</v>
      </c>
      <c r="X5" s="36">
        <f>[1]上海!AY32+[1]上海!AY47+[1]上海!AY63+[1]上海!AY79+[1]上海!AY94+[1]上海!AJ110+[1]上海!BB126+[1]上海!BB142+[1]上海!BE142+[1]上海!BB157</f>
        <v>0</v>
      </c>
      <c r="Y5" s="36">
        <f>[1]江苏!AY32+[1]江苏!AY47+[1]江苏!AY63+[1]江苏!AY79+[1]江苏!AY94+[1]江苏!AJ110+[1]江苏!BB126+[1]江苏!BB142+[1]江苏!BE142+[1]江苏!BB157</f>
        <v>0</v>
      </c>
      <c r="Z5" s="36">
        <f>[1]浙江!AY32+[1]浙江!AY47+[1]浙江!AY63+[1]浙江!AY79+[1]浙江!AY94+[1]浙江!AJ110+[1]浙江!BB126+[1]浙江!BB142+[1]浙江!BE142+[1]浙江!BB157</f>
        <v>0</v>
      </c>
      <c r="AA5" s="36">
        <f>[1]安徽!AY32+[1]安徽!AY47+[1]安徽!AY63+[1]安徽!AY79+[1]安徽!AY94+[1]安徽!AJ110+[1]安徽!BB126+[1]安徽!BB142+[1]安徽!BE142+[1]安徽!BB157</f>
        <v>0</v>
      </c>
      <c r="AB5" s="36">
        <f>[1]福建!AY32+[1]福建!AY47+[1]福建!AY63+[1]福建!AY79+[1]福建!AY94+[1]福建!AJ110+[1]福建!BB126+[1]福建!BB142+[1]福建!BE142+[1]福建!BB157</f>
        <v>0</v>
      </c>
      <c r="AC5" s="36">
        <f>[1]江西!AY32+[1]江西!AY47+[1]江西!AY63+[1]江西!AY79+[1]江西!AY94+[1]江西!AJ110+[1]江西!BB126+[1]江西!BB142+[1]江西!BE142+[1]江西!BB157</f>
        <v>0</v>
      </c>
      <c r="AD5" s="36">
        <f>[1]山东!AY32+[1]山东!AY47+[1]山东!AY63+[1]山东!AY79+[1]山东!AY94+[1]山东!AJ110+[1]山东!BB126+[1]山东!BB142+[1]山东!BE142+[1]山东!BB157</f>
        <v>0</v>
      </c>
      <c r="AE5" s="36">
        <f>[1]河南!AY32+[1]河南!AY47+[1]河南!AY63+[1]河南!AY79+[1]河南!AY94+[1]河南!AJ110+[1]河南!BB126+[1]河南!BB142+[1]河南!BE142+[1]河南!BB157</f>
        <v>0</v>
      </c>
      <c r="AF5" s="36">
        <f>[1]湖北!AY32+[1]湖北!AY47+[1]湖北!AY63+[1]湖北!AY79+[1]湖北!AY94+[1]湖北!AJ110+[1]湖北!BB126+[1]湖北!BB142+[1]湖北!BE142+[1]湖北!BB157</f>
        <v>0</v>
      </c>
      <c r="AG5" s="36">
        <f>[1]湖南!AY32+[1]湖南!AY47+[1]湖南!AY63+[1]湖南!AY79+[1]湖南!AY94+[1]湖南!AJ110+[1]湖南!BB126+[1]湖南!BB142+[1]湖南!BE142+[1]湖南!BB157</f>
        <v>0</v>
      </c>
      <c r="AH5" s="36">
        <f>[1]广东!AY32+[1]广东!AY47+[1]广东!AY63+[1]广东!AY79+[1]广东!AY94+[1]广东!AJ110+[1]广东!BB126+[1]广东!BB142+[1]广东!BE142+[1]广东!BB157</f>
        <v>0</v>
      </c>
      <c r="AI5" s="36">
        <f>[1]广西!AY32+[1]广西!AY47+[1]广西!AY63+[1]广西!AY79+[1]广西!AY94+[1]广西!AJ110+[1]广西!BB126+[1]广西!BB142+[1]广西!BE142+[1]广西!BB157</f>
        <v>0</v>
      </c>
      <c r="AJ5" s="36">
        <f>[1]海南!AY32+[1]海南!AY47+[1]海南!AY63+[1]海南!AY79+[1]海南!AY94+[1]海南!AJ110+[1]海南!BB126+[1]海南!BB142+[1]海南!BE142+[1]海南!BB157</f>
        <v>0</v>
      </c>
      <c r="AK5" s="36">
        <f>[1]重庆!AY32+[1]重庆!AY47+[1]重庆!AY63+[1]重庆!AY79+[1]重庆!AY94+[1]重庆!AJ110+[1]重庆!BB126+[1]重庆!BB142+[1]重庆!BE142+[1]重庆!BB157</f>
        <v>0</v>
      </c>
      <c r="AL5" s="36">
        <f>[1]四川!AY32+[1]四川!AY47+[1]四川!AY63+[1]四川!AY79+[1]四川!AY94+[1]四川!AJ110+[1]四川!BB126+[1]四川!BB142+[1]四川!BE142+[1]四川!BB157</f>
        <v>0</v>
      </c>
      <c r="AM5" s="36">
        <f>[1]贵州!AY32+[1]贵州!AY47+[1]贵州!AY63+[1]贵州!AY79+[1]贵州!AY94+[1]贵州!AJ110+[1]贵州!BB126+[1]贵州!BB142+[1]贵州!BE142+[1]贵州!BB157</f>
        <v>0</v>
      </c>
      <c r="AN5" s="36">
        <f>[1]云南!AY32+[1]云南!AY47+[1]云南!AY63+[1]云南!AY79+[1]云南!AY94+[1]云南!AJ110+[1]云南!BB126+[1]云南!BB142+[1]云南!BE142+[1]云南!BB157</f>
        <v>0</v>
      </c>
      <c r="AO5" s="36">
        <f>[1]西藏!AY32+[1]西藏!AY47+[1]西藏!AY63+[1]西藏!AY79+[1]西藏!AY94+[1]西藏!AJ110+[1]西藏!BB126+[1]西藏!BB142+[1]西藏!BE142+[1]西藏!BB157</f>
        <v>0</v>
      </c>
      <c r="AP5" s="36">
        <f>[1]陕西!AY32+[1]陕西!AY47+[1]陕西!AY63+[1]陕西!AY79+[1]陕西!AY94+[1]陕西!AJ110+[1]陕西!BB126+[1]陕西!BB142+[1]陕西!BE142+[1]陕西!BB157</f>
        <v>0</v>
      </c>
      <c r="AQ5" s="36">
        <f>[1]甘肃!AY32+[1]甘肃!AY47+[1]甘肃!AY63+[1]甘肃!AY79+[1]甘肃!AY94+[1]甘肃!AJ110+[1]甘肃!BB126+[1]甘肃!BB142+[1]甘肃!BE142+[1]甘肃!BB157</f>
        <v>0</v>
      </c>
      <c r="AR5" s="36">
        <f>[1]青海!AY32+[1]青海!AY47+[1]青海!AY63+[1]青海!AY79+[1]青海!AY94+[1]青海!AJ110+[1]青海!BB126+[1]青海!BB142+[1]青海!BE142+[1]青海!BB157</f>
        <v>0</v>
      </c>
      <c r="AS5" s="39">
        <f>[1]宁夏!AY32+[1]宁夏!AY47+[1]宁夏!AY63+[1]宁夏!AY79+[1]宁夏!AY94+[1]宁夏!AJ110+[1]宁夏!BB126+[1]宁夏!BB142+[1]宁夏!BE142+[1]宁夏!BB157</f>
        <v>0</v>
      </c>
      <c r="AT5" s="36">
        <f>[1]新疆!AY32+[1]新疆!AY47+[1]新疆!AY63+[1]新疆!AY79+[1]新疆!AY94+[1]新疆!AJ110+[1]新疆!BB126+[1]新疆!BB142+[1]新疆!BE142+[1]新疆!BB157</f>
        <v>0</v>
      </c>
      <c r="AU5" s="36">
        <f t="shared" si="0"/>
        <v>0</v>
      </c>
      <c r="AV5" s="40">
        <f t="shared" si="1"/>
        <v>0</v>
      </c>
      <c r="AW5" s="43">
        <f t="shared" si="2"/>
        <v>-100</v>
      </c>
      <c r="AX5"/>
      <c r="AY5"/>
      <c r="AZ5"/>
    </row>
    <row r="6" spans="1:52">
      <c r="A6" s="4" t="s">
        <v>42</v>
      </c>
      <c r="B6" s="5" t="s">
        <v>38</v>
      </c>
      <c r="C6" s="3">
        <v>70.8</v>
      </c>
      <c r="D6" s="3">
        <v>59.5</v>
      </c>
      <c r="E6" s="3"/>
      <c r="F6" s="3"/>
      <c r="G6"/>
      <c r="H6"/>
      <c r="I6"/>
      <c r="J6"/>
      <c r="K6"/>
      <c r="L6"/>
      <c r="M6"/>
      <c r="N6"/>
      <c r="O6" s="36">
        <v>5</v>
      </c>
      <c r="P6" s="36">
        <f>新疆!AY33+新疆!AY48+新疆!AY64+新疆!AY80+新疆!AY95+新疆!AJ111+新疆!BB127+新疆!BB143+新疆!BE143</f>
        <v>0</v>
      </c>
      <c r="Q6" s="36">
        <f>[1]天津!AY33+[1]天津!AY48+[1]天津!AY64+[1]天津!AY80+[1]天津!AY95+[1]天津!AJ111+[1]天津!BB127+[1]天津!BB143+[1]天津!BE143</f>
        <v>0</v>
      </c>
      <c r="R6" s="36">
        <f>[1]河北!AY33+[1]河北!AY48+[1]河北!AY64+[1]河北!AY80+[1]河北!AY95+[1]河北!AJ111+[1]河北!BB127+[1]河北!BB143+[1]河北!BE143</f>
        <v>0</v>
      </c>
      <c r="S6" s="36">
        <f>[1]山西!AY33+[1]山西!AY48+[1]山西!AY64+[1]山西!AY80+[1]山西!AY95+[1]山西!AJ111+[1]山西!BB127+[1]山西!BB143+[1]山西!BE143</f>
        <v>0</v>
      </c>
      <c r="T6" s="36">
        <f>[1]内蒙!AY33+[1]内蒙!AY48+[1]内蒙!AY64+[1]内蒙!AY80+[1]内蒙!AY95+[1]内蒙!AJ111+[1]内蒙!BB127+[1]内蒙!BB143+[1]内蒙!BE143+[1]内蒙!BB158</f>
        <v>0</v>
      </c>
      <c r="U6" s="36">
        <f>[1]辽宁!AY33+[1]辽宁!AY48+[1]辽宁!AY64+[1]辽宁!AY80+[1]辽宁!AY95+[1]辽宁!AJ111+[1]辽宁!BB127+[1]辽宁!BB143+[1]辽宁!BE143+[1]辽宁!BB158</f>
        <v>0</v>
      </c>
      <c r="V6" s="36">
        <f>[1]吉林!AY33+[1]吉林!AY48+[1]吉林!AY64+[1]吉林!AY80+[1]吉林!AY95+[1]吉林!AJ111+[1]吉林!BB127+[1]吉林!BB143+[1]吉林!BE143+[1]吉林!BB158</f>
        <v>0</v>
      </c>
      <c r="W6" s="36">
        <f>[1]黑龙江!AY33+[1]黑龙江!AY48+[1]黑龙江!AY64+[1]黑龙江!AY80+[1]黑龙江!AY95+[1]黑龙江!AJ111+[1]黑龙江!BB127+[1]黑龙江!BB143+[1]黑龙江!BE143+[1]黑龙江!BB158</f>
        <v>0</v>
      </c>
      <c r="X6" s="36">
        <f>[1]上海!AY33+[1]上海!AY48+[1]上海!AY64+[1]上海!AY80+[1]上海!AY95+[1]上海!AJ111+[1]上海!BB127+[1]上海!BB143+[1]上海!BE143+[1]上海!BB158</f>
        <v>0</v>
      </c>
      <c r="Y6" s="36">
        <f>[1]江苏!AY33+[1]江苏!AY48+[1]江苏!AY64+[1]江苏!AY80+[1]江苏!AY95+[1]江苏!AJ111+[1]江苏!BB127+[1]江苏!BB143+[1]江苏!BE143+[1]江苏!BB158</f>
        <v>0</v>
      </c>
      <c r="Z6" s="36">
        <f>[1]浙江!AY33+[1]浙江!AY48+[1]浙江!AY64+[1]浙江!AY80+[1]浙江!AY95+[1]浙江!AJ111+[1]浙江!BB127+[1]浙江!BB143+[1]浙江!BE143+[1]浙江!BB158</f>
        <v>0</v>
      </c>
      <c r="AA6" s="36">
        <f>[1]安徽!AY33+[1]安徽!AY48+[1]安徽!AY64+[1]安徽!AY80+[1]安徽!AY95+[1]安徽!AJ111+[1]安徽!BB127+[1]安徽!BB143+[1]安徽!BE143+[1]安徽!BB158</f>
        <v>0</v>
      </c>
      <c r="AB6" s="36">
        <f>[1]福建!AY33+[1]福建!AY48+[1]福建!AY64+[1]福建!AY80+[1]福建!AY95+[1]福建!AJ111+[1]福建!BB127+[1]福建!BB143+[1]福建!BE143+[1]福建!BB158</f>
        <v>0</v>
      </c>
      <c r="AC6" s="36">
        <f>[1]江西!AY33+[1]江西!AY48+[1]江西!AY64+[1]江西!AY80+[1]江西!AY95+[1]江西!AJ111+[1]江西!BB127+[1]江西!BB143+[1]江西!BE143+[1]江西!BB158</f>
        <v>0</v>
      </c>
      <c r="AD6" s="36">
        <f>[1]山东!AY33+[1]山东!AY48+[1]山东!AY64+[1]山东!AY80+[1]山东!AY95+[1]山东!AJ111+[1]山东!BB127+[1]山东!BB143+[1]山东!BE143+[1]山东!BB158</f>
        <v>0</v>
      </c>
      <c r="AE6" s="36">
        <f>[1]河南!AY33+[1]河南!AY48+[1]河南!AY64+[1]河南!AY80+[1]河南!AY95+[1]河南!AJ111+[1]河南!BB127+[1]河南!BB143+[1]河南!BE143+[1]河南!BB158</f>
        <v>0</v>
      </c>
      <c r="AF6" s="36">
        <f>[1]湖北!AY33+[1]湖北!AY48+[1]湖北!AY64+[1]湖北!AY80+[1]湖北!AY95+[1]湖北!AJ111+[1]湖北!BB127+[1]湖北!BB143+[1]湖北!BE143+[1]湖北!BB158</f>
        <v>0</v>
      </c>
      <c r="AG6" s="36">
        <f>[1]湖南!AY33+[1]湖南!AY48+[1]湖南!AY64+[1]湖南!AY80+[1]湖南!AY95+[1]湖南!AJ111+[1]湖南!BB127+[1]湖南!BB143+[1]湖南!BE143+[1]湖南!BB158</f>
        <v>0</v>
      </c>
      <c r="AH6" s="36">
        <f>[1]广东!AY33+[1]广东!AY48+[1]广东!AY64+[1]广东!AY80+[1]广东!AY95+[1]广东!AJ111+[1]广东!BB127+[1]广东!BB143+[1]广东!BE143+[1]广东!BB158</f>
        <v>0</v>
      </c>
      <c r="AI6" s="36">
        <f>[1]广西!AY33+[1]广西!AY48+[1]广西!AY64+[1]广西!AY80+[1]广西!AY95+[1]广西!AJ111+[1]广西!BB127+[1]广西!BB143+[1]广西!BE143+[1]广西!BB158</f>
        <v>0</v>
      </c>
      <c r="AJ6" s="36">
        <f>[1]海南!AY33+[1]海南!AY48+[1]海南!AY64+[1]海南!AY80+[1]海南!AY95+[1]海南!AJ111+[1]海南!BB127+[1]海南!BB143+[1]海南!BE143+[1]海南!BB158</f>
        <v>0</v>
      </c>
      <c r="AK6" s="36">
        <f>[1]重庆!AY33+[1]重庆!AY48+[1]重庆!AY64+[1]重庆!AY80+[1]重庆!AY95+[1]重庆!AJ111+[1]重庆!BB127+[1]重庆!BB143+[1]重庆!BE143+[1]重庆!BB158</f>
        <v>0</v>
      </c>
      <c r="AL6" s="36">
        <f>[1]四川!AY33+[1]四川!AY48+[1]四川!AY64+[1]四川!AY80+[1]四川!AY95+[1]四川!AJ111+[1]四川!BB127+[1]四川!BB143+[1]四川!BE143+[1]四川!BB158</f>
        <v>0</v>
      </c>
      <c r="AM6" s="36">
        <f>[1]贵州!AY33+[1]贵州!AY48+[1]贵州!AY64+[1]贵州!AY80+[1]贵州!AY95+[1]贵州!AJ111+[1]贵州!BB127+[1]贵州!BB143+[1]贵州!BE143+[1]贵州!BB158</f>
        <v>0</v>
      </c>
      <c r="AN6" s="36">
        <f>[1]云南!AY33+[1]云南!AY48+[1]云南!AY64+[1]云南!AY80+[1]云南!AY95+[1]云南!AJ111+[1]云南!BB127+[1]云南!BB143+[1]云南!BE143+[1]云南!BB158</f>
        <v>0</v>
      </c>
      <c r="AO6" s="36">
        <f>[1]西藏!AY33+[1]西藏!AY48+[1]西藏!AY64+[1]西藏!AY80+[1]西藏!AY95+[1]西藏!AJ111+[1]西藏!BB127+[1]西藏!BB143+[1]西藏!BE143+[1]西藏!BB158</f>
        <v>0</v>
      </c>
      <c r="AP6" s="36">
        <f>[1]陕西!AY33+[1]陕西!AY48+[1]陕西!AY64+[1]陕西!AY80+[1]陕西!AY95+[1]陕西!AJ111+[1]陕西!BB127+[1]陕西!BB143+[1]陕西!BE143+[1]陕西!BB158</f>
        <v>0</v>
      </c>
      <c r="AQ6" s="36">
        <f>[1]甘肃!AY33+[1]甘肃!AY48+[1]甘肃!AY64+[1]甘肃!AY80+[1]甘肃!AY95+[1]甘肃!AJ111+[1]甘肃!BB127+[1]甘肃!BB143+[1]甘肃!BE143+[1]甘肃!BB158</f>
        <v>0</v>
      </c>
      <c r="AR6" s="36">
        <f>[1]青海!AY33+[1]青海!AY48+[1]青海!AY64+[1]青海!AY80+[1]青海!AY95+[1]青海!AJ111+[1]青海!BB127+[1]青海!BB143+[1]青海!BE143+[1]青海!BB158</f>
        <v>0</v>
      </c>
      <c r="AS6" s="39">
        <f>[1]宁夏!AY33+[1]宁夏!AY48+[1]宁夏!AY64+[1]宁夏!AY80+[1]宁夏!AY95+[1]宁夏!AJ111+[1]宁夏!BB127+[1]宁夏!BB143+[1]宁夏!BE143+[1]宁夏!BB158</f>
        <v>0</v>
      </c>
      <c r="AT6" s="36">
        <f>[1]新疆!AY33+[1]新疆!AY48+[1]新疆!AY64+[1]新疆!AY80+[1]新疆!AY95+[1]新疆!AJ111+[1]新疆!BB127+[1]新疆!BB143+[1]新疆!BE143+[1]新疆!BB158</f>
        <v>0</v>
      </c>
      <c r="AU6" s="36">
        <f t="shared" si="0"/>
        <v>0</v>
      </c>
      <c r="AV6" s="40">
        <f t="shared" si="1"/>
        <v>0</v>
      </c>
      <c r="AW6" s="43">
        <f t="shared" si="2"/>
        <v>-100</v>
      </c>
      <c r="AX6"/>
      <c r="AY6"/>
      <c r="AZ6"/>
    </row>
    <row r="7" spans="1:52">
      <c r="A7" s="4"/>
      <c r="B7" s="5" t="s">
        <v>43</v>
      </c>
      <c r="C7" s="3"/>
      <c r="D7" s="3">
        <v>15.8</v>
      </c>
      <c r="E7" s="3">
        <v>31.7</v>
      </c>
      <c r="F7" s="3">
        <v>93.9145</v>
      </c>
      <c r="G7"/>
      <c r="H7"/>
      <c r="I7"/>
      <c r="J7"/>
      <c r="K7"/>
      <c r="L7"/>
      <c r="M7"/>
      <c r="N7"/>
      <c r="O7" s="36">
        <v>6</v>
      </c>
      <c r="P7" s="36">
        <f>新疆!AY34+新疆!AY49+新疆!AY65+新疆!AY81+新疆!AY96+新疆!AJ112+新疆!BB128+新疆!BB144+新疆!BE144</f>
        <v>0</v>
      </c>
      <c r="Q7" s="36">
        <f>[1]天津!AY34+[1]天津!AY49+[1]天津!AY65+[1]天津!AY81+[1]天津!AY96+[1]天津!AJ112+[1]天津!BB128+[1]天津!BB144+[1]天津!BE144</f>
        <v>0</v>
      </c>
      <c r="R7" s="36">
        <f>[1]河北!AY34+[1]河北!AY49+[1]河北!AY65+[1]河北!AY81+[1]河北!AY96+[1]河北!AJ112+[1]河北!BB128+[1]河北!BB144+[1]河北!BE144</f>
        <v>0</v>
      </c>
      <c r="S7" s="36">
        <f>[1]山西!AY34+[1]山西!AY49+[1]山西!AY65+[1]山西!AY81+[1]山西!AY96+[1]山西!AJ112+[1]山西!BB128+[1]山西!BB144+[1]山西!BE144</f>
        <v>0</v>
      </c>
      <c r="T7" s="36">
        <f>[1]内蒙!AY34+[1]内蒙!AY49+[1]内蒙!AY65+[1]内蒙!AY81+[1]内蒙!AY96+[1]内蒙!AJ112+[1]内蒙!BB128+[1]内蒙!BB144+[1]内蒙!BE144+[1]内蒙!BB159</f>
        <v>0</v>
      </c>
      <c r="U7" s="36">
        <f>[1]辽宁!AY34+[1]辽宁!AY49+[1]辽宁!AY65+[1]辽宁!AY81+[1]辽宁!AY96+[1]辽宁!AJ112+[1]辽宁!BB128+[1]辽宁!BB144+[1]辽宁!BE144+[1]辽宁!BB159</f>
        <v>0</v>
      </c>
      <c r="V7" s="36">
        <f>[1]吉林!AY34+[1]吉林!AY49+[1]吉林!AY65+[1]吉林!AY81+[1]吉林!AY96+[1]吉林!AJ112+[1]吉林!BB128+[1]吉林!BB144+[1]吉林!BE144+[1]吉林!BB159</f>
        <v>0</v>
      </c>
      <c r="W7" s="36">
        <f>[1]黑龙江!AY34+[1]黑龙江!AY49+[1]黑龙江!AY65+[1]黑龙江!AY81+[1]黑龙江!AY96+[1]黑龙江!AJ112+[1]黑龙江!BB128+[1]黑龙江!BB144+[1]黑龙江!BE144+[1]黑龙江!BB159</f>
        <v>0</v>
      </c>
      <c r="X7" s="36">
        <f>[1]上海!AY34+[1]上海!AY49+[1]上海!AY65+[1]上海!AY81+[1]上海!AY96+[1]上海!AJ112+[1]上海!BB128+[1]上海!BB144+[1]上海!BE144+[1]上海!BB159</f>
        <v>0</v>
      </c>
      <c r="Y7" s="36">
        <f>[1]江苏!AY34+[1]江苏!AY49+[1]江苏!AY65+[1]江苏!AY81+[1]江苏!AY96+[1]江苏!AJ112+[1]江苏!BB128+[1]江苏!BB144+[1]江苏!BE144+[1]江苏!BB159</f>
        <v>0</v>
      </c>
      <c r="Z7" s="36">
        <f>[1]浙江!AY34+[1]浙江!AY49+[1]浙江!AY65+[1]浙江!AY81+[1]浙江!AY96+[1]浙江!AJ112+[1]浙江!BB128+[1]浙江!BB144+[1]浙江!BE144+[1]浙江!BB159</f>
        <v>0</v>
      </c>
      <c r="AA7" s="36">
        <f>[1]安徽!AY34+[1]安徽!AY49+[1]安徽!AY65+[1]安徽!AY81+[1]安徽!AY96+[1]安徽!AJ112+[1]安徽!BB128+[1]安徽!BB144+[1]安徽!BE144+[1]安徽!BB159</f>
        <v>0</v>
      </c>
      <c r="AB7" s="36">
        <f>[1]福建!AY34+[1]福建!AY49+[1]福建!AY65+[1]福建!AY81+[1]福建!AY96+[1]福建!AJ112+[1]福建!BB128+[1]福建!BB144+[1]福建!BE144+[1]福建!BB159</f>
        <v>0</v>
      </c>
      <c r="AC7" s="36">
        <f>[1]江西!AY34+[1]江西!AY49+[1]江西!AY65+[1]江西!AY81+[1]江西!AY96+[1]江西!AJ112+[1]江西!BB128+[1]江西!BB144+[1]江西!BE144+[1]江西!BB159</f>
        <v>0</v>
      </c>
      <c r="AD7" s="36">
        <f>[1]山东!AY34+[1]山东!AY49+[1]山东!AY65+[1]山东!AY81+[1]山东!AY96+[1]山东!AJ112+[1]山东!BB128+[1]山东!BB144+[1]山东!BE144+[1]山东!BB159</f>
        <v>0</v>
      </c>
      <c r="AE7" s="36">
        <f>[1]河南!AY34+[1]河南!AY49+[1]河南!AY65+[1]河南!AY81+[1]河南!AY96+[1]河南!AJ112+[1]河南!BB128+[1]河南!BB144+[1]河南!BE144+[1]河南!BB159</f>
        <v>0</v>
      </c>
      <c r="AF7" s="36">
        <f>[1]湖北!AY34+[1]湖北!AY49+[1]湖北!AY65+[1]湖北!AY81+[1]湖北!AY96+[1]湖北!AJ112+[1]湖北!BB128+[1]湖北!BB144+[1]湖北!BE144+[1]湖北!BB159</f>
        <v>0</v>
      </c>
      <c r="AG7" s="36">
        <f>[1]湖南!AY34+[1]湖南!AY49+[1]湖南!AY65+[1]湖南!AY81+[1]湖南!AY96+[1]湖南!AJ112+[1]湖南!BB128+[1]湖南!BB144+[1]湖南!BE144+[1]湖南!BB159</f>
        <v>0</v>
      </c>
      <c r="AH7" s="36">
        <f>[1]广东!AY34+[1]广东!AY49+[1]广东!AY65+[1]广东!AY81+[1]广东!AY96+[1]广东!AJ112+[1]广东!BB128+[1]广东!BB144+[1]广东!BE144+[1]广东!BB159</f>
        <v>0</v>
      </c>
      <c r="AI7" s="36">
        <f>[1]广西!AY34+[1]广西!AY49+[1]广西!AY65+[1]广西!AY81+[1]广西!AY96+[1]广西!AJ112+[1]广西!BB128+[1]广西!BB144+[1]广西!BE144+[1]广西!BB159</f>
        <v>0</v>
      </c>
      <c r="AJ7" s="36">
        <f>[1]海南!AY34+[1]海南!AY49+[1]海南!AY65+[1]海南!AY81+[1]海南!AY96+[1]海南!AJ112+[1]海南!BB128+[1]海南!BB144+[1]海南!BE144+[1]海南!BB159</f>
        <v>0</v>
      </c>
      <c r="AK7" s="36">
        <f>[1]重庆!AY34+[1]重庆!AY49+[1]重庆!AY65+[1]重庆!AY81+[1]重庆!AY96+[1]重庆!AJ112+[1]重庆!BB128+[1]重庆!BB144+[1]重庆!BE144+[1]重庆!BB159</f>
        <v>0</v>
      </c>
      <c r="AL7" s="36">
        <f>[1]四川!AY34+[1]四川!AY49+[1]四川!AY65+[1]四川!AY81+[1]四川!AY96+[1]四川!AJ112+[1]四川!BB128+[1]四川!BB144+[1]四川!BE144+[1]四川!BB159</f>
        <v>0</v>
      </c>
      <c r="AM7" s="36">
        <f>[1]贵州!AY34+[1]贵州!AY49+[1]贵州!AY65+[1]贵州!AY81+[1]贵州!AY96+[1]贵州!AJ112+[1]贵州!BB128+[1]贵州!BB144+[1]贵州!BE144+[1]贵州!BB159</f>
        <v>0</v>
      </c>
      <c r="AN7" s="36">
        <f>[1]云南!AY34+[1]云南!AY49+[1]云南!AY65+[1]云南!AY81+[1]云南!AY96+[1]云南!AJ112+[1]云南!BB128+[1]云南!BB144+[1]云南!BE144+[1]云南!BB159</f>
        <v>0</v>
      </c>
      <c r="AO7" s="36">
        <f>[1]西藏!AY34+[1]西藏!AY49+[1]西藏!AY65+[1]西藏!AY81+[1]西藏!AY96+[1]西藏!AJ112+[1]西藏!BB128+[1]西藏!BB144+[1]西藏!BE144+[1]西藏!BB159</f>
        <v>0</v>
      </c>
      <c r="AP7" s="36">
        <f>[1]陕西!AY34+[1]陕西!AY49+[1]陕西!AY65+[1]陕西!AY81+[1]陕西!AY96+[1]陕西!AJ112+[1]陕西!BB128+[1]陕西!BB144+[1]陕西!BE144+[1]陕西!BB159</f>
        <v>0</v>
      </c>
      <c r="AQ7" s="36">
        <f>[1]甘肃!AY34+[1]甘肃!AY49+[1]甘肃!AY65+[1]甘肃!AY81+[1]甘肃!AY96+[1]甘肃!AJ112+[1]甘肃!BB128+[1]甘肃!BB144+[1]甘肃!BE144+[1]甘肃!BB159</f>
        <v>0</v>
      </c>
      <c r="AR7" s="36">
        <f>[1]青海!AY34+[1]青海!AY49+[1]青海!AY65+[1]青海!AY81+[1]青海!AY96+[1]青海!AJ112+[1]青海!BB128+[1]青海!BB144+[1]青海!BE144+[1]青海!BB159</f>
        <v>0</v>
      </c>
      <c r="AS7" s="39">
        <f>[1]宁夏!AY34+[1]宁夏!AY49+[1]宁夏!AY65+[1]宁夏!AY81+[1]宁夏!AY96+[1]宁夏!AJ112+[1]宁夏!BB128+[1]宁夏!BB144+[1]宁夏!BE144+[1]宁夏!BB159</f>
        <v>0</v>
      </c>
      <c r="AT7" s="36">
        <f>[1]新疆!AY34+[1]新疆!AY49+[1]新疆!AY65+[1]新疆!AY81+[1]新疆!AY96+[1]新疆!AJ112+[1]新疆!BB128+[1]新疆!BB144+[1]新疆!BE144+[1]新疆!BB159</f>
        <v>0</v>
      </c>
      <c r="AU7" s="36">
        <f t="shared" si="0"/>
        <v>0</v>
      </c>
      <c r="AV7" s="40">
        <f t="shared" si="1"/>
        <v>0</v>
      </c>
      <c r="AW7" s="43">
        <f t="shared" si="2"/>
        <v>-100</v>
      </c>
      <c r="AX7"/>
      <c r="AY7"/>
      <c r="AZ7"/>
    </row>
    <row r="8" spans="1:52">
      <c r="A8" s="4"/>
      <c r="B8" s="5" t="s">
        <v>44</v>
      </c>
      <c r="C8" s="3"/>
      <c r="D8" s="3">
        <v>43.7</v>
      </c>
      <c r="E8" s="3">
        <v>74.5</v>
      </c>
      <c r="F8" s="3">
        <v>91.104</v>
      </c>
      <c r="G8"/>
      <c r="H8"/>
      <c r="I8"/>
      <c r="J8"/>
      <c r="K8"/>
      <c r="L8"/>
      <c r="M8"/>
      <c r="N8"/>
      <c r="O8" s="36">
        <v>7</v>
      </c>
      <c r="P8" s="36">
        <f>新疆!AY35+新疆!AY50+新疆!AY66+新疆!AY82+新疆!AY97+新疆!AJ113+新疆!BB129+新疆!BB145+新疆!BE145</f>
        <v>0</v>
      </c>
      <c r="Q8" s="36">
        <f>[1]天津!AY35+[1]天津!AY50+[1]天津!AY66+[1]天津!AY82+[1]天津!AY97+[1]天津!AJ113+[1]天津!BB129+[1]天津!BB145+[1]天津!BE145</f>
        <v>0</v>
      </c>
      <c r="R8" s="36">
        <f>[1]河北!AY35+[1]河北!AY50+[1]河北!AY66+[1]河北!AY82+[1]河北!AY97+[1]河北!AJ113+[1]河北!BB129+[1]河北!BB145+[1]河北!BE145</f>
        <v>0</v>
      </c>
      <c r="S8" s="36">
        <f>[1]山西!AY35+[1]山西!AY50+[1]山西!AY66+[1]山西!AY82+[1]山西!AY97+[1]山西!AJ113+[1]山西!BB129+[1]山西!BB145+[1]山西!BE145</f>
        <v>0</v>
      </c>
      <c r="T8" s="36">
        <f>[1]内蒙!AY35+[1]内蒙!AY50+[1]内蒙!AY66+[1]内蒙!AY82+[1]内蒙!AY97+[1]内蒙!AJ113+[1]内蒙!BB129+[1]内蒙!BB145+[1]内蒙!BE145+[1]内蒙!BB160</f>
        <v>0</v>
      </c>
      <c r="U8" s="36">
        <f>[1]辽宁!AY35+[1]辽宁!AY50+[1]辽宁!AY66+[1]辽宁!AY82+[1]辽宁!AY97+[1]辽宁!AJ113+[1]辽宁!BB129+[1]辽宁!BB145+[1]辽宁!BE145+[1]辽宁!BB160</f>
        <v>0</v>
      </c>
      <c r="V8" s="36">
        <f>[1]吉林!AY35+[1]吉林!AY50+[1]吉林!AY66+[1]吉林!AY82+[1]吉林!AY97+[1]吉林!AJ113+[1]吉林!BB129+[1]吉林!BB145+[1]吉林!BE145+[1]吉林!BB160</f>
        <v>0</v>
      </c>
      <c r="W8" s="36">
        <f>[1]黑龙江!AY35+[1]黑龙江!AY50+[1]黑龙江!AY66+[1]黑龙江!AY82+[1]黑龙江!AY97+[1]黑龙江!AJ113+[1]黑龙江!BB129+[1]黑龙江!BB145+[1]黑龙江!BE145+[1]黑龙江!BB160</f>
        <v>0</v>
      </c>
      <c r="X8" s="36">
        <f>[1]上海!AY35+[1]上海!AY50+[1]上海!AY66+[1]上海!AY82+[1]上海!AY97+[1]上海!AJ113+[1]上海!BB129+[1]上海!BB145+[1]上海!BE145+[1]上海!BB160</f>
        <v>0</v>
      </c>
      <c r="Y8" s="36">
        <f>[1]江苏!AY35+[1]江苏!AY50+[1]江苏!AY66+[1]江苏!AY82+[1]江苏!AY97+[1]江苏!AJ113+[1]江苏!BB129+[1]江苏!BB145+[1]江苏!BE145+[1]江苏!BB160</f>
        <v>0</v>
      </c>
      <c r="Z8" s="36">
        <f>[1]浙江!AY35+[1]浙江!AY50+[1]浙江!AY66+[1]浙江!AY82+[1]浙江!AY97+[1]浙江!AJ113+[1]浙江!BB129+[1]浙江!BB145+[1]浙江!BE145+[1]浙江!BB160</f>
        <v>0</v>
      </c>
      <c r="AA8" s="36">
        <f>[1]安徽!AY35+[1]安徽!AY50+[1]安徽!AY66+[1]安徽!AY82+[1]安徽!AY97+[1]安徽!AJ113+[1]安徽!BB129+[1]安徽!BB145+[1]安徽!BE145+[1]安徽!BB160</f>
        <v>0</v>
      </c>
      <c r="AB8" s="36">
        <f>[1]福建!AY35+[1]福建!AY50+[1]福建!AY66+[1]福建!AY82+[1]福建!AY97+[1]福建!AJ113+[1]福建!BB129+[1]福建!BB145+[1]福建!BE145+[1]福建!BB160</f>
        <v>0</v>
      </c>
      <c r="AC8" s="36">
        <f>[1]江西!AY35+[1]江西!AY50+[1]江西!AY66+[1]江西!AY82+[1]江西!AY97+[1]江西!AJ113+[1]江西!BB129+[1]江西!BB145+[1]江西!BE145+[1]江西!BB160</f>
        <v>0</v>
      </c>
      <c r="AD8" s="36">
        <f>[1]山东!AY35+[1]山东!AY50+[1]山东!AY66+[1]山东!AY82+[1]山东!AY97+[1]山东!AJ113+[1]山东!BB129+[1]山东!BB145+[1]山东!BE145+[1]山东!BB160</f>
        <v>0</v>
      </c>
      <c r="AE8" s="36">
        <f>[1]河南!AY35+[1]河南!AY50+[1]河南!AY66+[1]河南!AY82+[1]河南!AY97+[1]河南!AJ113+[1]河南!BB129+[1]河南!BB145+[1]河南!BE145+[1]河南!BB160</f>
        <v>0</v>
      </c>
      <c r="AF8" s="36">
        <f>[1]湖北!AY35+[1]湖北!AY50+[1]湖北!AY66+[1]湖北!AY82+[1]湖北!AY97+[1]湖北!AJ113+[1]湖北!BB129+[1]湖北!BB145+[1]湖北!BE145+[1]湖北!BB160</f>
        <v>0</v>
      </c>
      <c r="AG8" s="36">
        <f>[1]湖南!AY35+[1]湖南!AY50+[1]湖南!AY66+[1]湖南!AY82+[1]湖南!AY97+[1]湖南!AJ113+[1]湖南!BB129+[1]湖南!BB145+[1]湖南!BE145+[1]湖南!BB160</f>
        <v>0</v>
      </c>
      <c r="AH8" s="36">
        <f>[1]广东!AY35+[1]广东!AY50+[1]广东!AY66+[1]广东!AY82+[1]广东!AY97+[1]广东!AJ113+[1]广东!BB129+[1]广东!BB145+[1]广东!BE145+[1]广东!BB160</f>
        <v>0</v>
      </c>
      <c r="AI8" s="36">
        <f>[1]广西!AY35+[1]广西!AY50+[1]广西!AY66+[1]广西!AY82+[1]广西!AY97+[1]广西!AJ113+[1]广西!BB129+[1]广西!BB145+[1]广西!BE145+[1]广西!BB160</f>
        <v>0</v>
      </c>
      <c r="AJ8" s="36">
        <f>[1]海南!AY35+[1]海南!AY50+[1]海南!AY66+[1]海南!AY82+[1]海南!AY97+[1]海南!AJ113+[1]海南!BB129+[1]海南!BB145+[1]海南!BE145+[1]海南!BB160</f>
        <v>0</v>
      </c>
      <c r="AK8" s="36">
        <f>[1]重庆!AY35+[1]重庆!AY50+[1]重庆!AY66+[1]重庆!AY82+[1]重庆!AY97+[1]重庆!AJ113+[1]重庆!BB129+[1]重庆!BB145+[1]重庆!BE145+[1]重庆!BB160</f>
        <v>0</v>
      </c>
      <c r="AL8" s="36">
        <f>[1]四川!AY35+[1]四川!AY50+[1]四川!AY66+[1]四川!AY82+[1]四川!AY97+[1]四川!AJ113+[1]四川!BB129+[1]四川!BB145+[1]四川!BE145+[1]四川!BB160</f>
        <v>0</v>
      </c>
      <c r="AM8" s="36">
        <f>[1]贵州!AY35+[1]贵州!AY50+[1]贵州!AY66+[1]贵州!AY82+[1]贵州!AY97+[1]贵州!AJ113+[1]贵州!BB129+[1]贵州!BB145+[1]贵州!BE145+[1]贵州!BB160</f>
        <v>0</v>
      </c>
      <c r="AN8" s="36">
        <f>[1]云南!AY35+[1]云南!AY50+[1]云南!AY66+[1]云南!AY82+[1]云南!AY97+[1]云南!AJ113+[1]云南!BB129+[1]云南!BB145+[1]云南!BE145+[1]云南!BB160</f>
        <v>0</v>
      </c>
      <c r="AO8" s="36">
        <f>[1]西藏!AY35+[1]西藏!AY50+[1]西藏!AY66+[1]西藏!AY82+[1]西藏!AY97+[1]西藏!AJ113+[1]西藏!BB129+[1]西藏!BB145+[1]西藏!BE145+[1]西藏!BB160</f>
        <v>0</v>
      </c>
      <c r="AP8" s="36">
        <f>[1]陕西!AY35+[1]陕西!AY50+[1]陕西!AY66+[1]陕西!AY82+[1]陕西!AY97+[1]陕西!AJ113+[1]陕西!BB129+[1]陕西!BB145+[1]陕西!BE145+[1]陕西!BB160</f>
        <v>0</v>
      </c>
      <c r="AQ8" s="36">
        <f>[1]甘肃!AY35+[1]甘肃!AY50+[1]甘肃!AY66+[1]甘肃!AY82+[1]甘肃!AY97+[1]甘肃!AJ113+[1]甘肃!BB129+[1]甘肃!BB145+[1]甘肃!BE145+[1]甘肃!BB160</f>
        <v>0</v>
      </c>
      <c r="AR8" s="36">
        <f>[1]青海!AY35+[1]青海!AY50+[1]青海!AY66+[1]青海!AY82+[1]青海!AY97+[1]青海!AJ113+[1]青海!BB129+[1]青海!BB145+[1]青海!BE145+[1]青海!BB160</f>
        <v>0</v>
      </c>
      <c r="AS8" s="39">
        <f>[1]宁夏!AY35+[1]宁夏!AY50+[1]宁夏!AY66+[1]宁夏!AY82+[1]宁夏!AY97+[1]宁夏!AJ113+[1]宁夏!BB129+[1]宁夏!BB145+[1]宁夏!BE145+[1]宁夏!BB160</f>
        <v>0</v>
      </c>
      <c r="AT8" s="36">
        <f>[1]新疆!AY35+[1]新疆!AY50+[1]新疆!AY66+[1]新疆!AY82+[1]新疆!AY97+[1]新疆!AJ113+[1]新疆!BB129+[1]新疆!BB145+[1]新疆!BE145+[1]新疆!BB160</f>
        <v>0</v>
      </c>
      <c r="AU8" s="36">
        <f t="shared" si="0"/>
        <v>0</v>
      </c>
      <c r="AV8" s="40">
        <f t="shared" si="1"/>
        <v>0</v>
      </c>
      <c r="AW8" s="43">
        <f t="shared" si="2"/>
        <v>-100</v>
      </c>
      <c r="AX8"/>
      <c r="AY8"/>
      <c r="AZ8"/>
    </row>
    <row r="9" spans="1:52">
      <c r="A9" s="4" t="s">
        <v>45</v>
      </c>
      <c r="B9" s="5"/>
      <c r="C9" s="3">
        <v>314.4</v>
      </c>
      <c r="D9" s="3">
        <v>189.2</v>
      </c>
      <c r="E9" s="3">
        <v>362.14</v>
      </c>
      <c r="F9" s="3">
        <v>134.758</v>
      </c>
      <c r="G9"/>
      <c r="H9"/>
      <c r="I9"/>
      <c r="J9"/>
      <c r="K9"/>
      <c r="L9"/>
      <c r="M9"/>
      <c r="N9"/>
      <c r="O9" s="36">
        <v>8</v>
      </c>
      <c r="P9" s="36">
        <f>新疆!AY36+新疆!AY51+新疆!AY67+新疆!AY83+新疆!AY98+新疆!AJ114+新疆!BB130+新疆!BB146+新疆!BE146</f>
        <v>0</v>
      </c>
      <c r="Q9" s="36">
        <f>[1]天津!AY36+[1]天津!AY51+[1]天津!AY67+[1]天津!AY83+[1]天津!AY98+[1]天津!AJ114+[1]天津!BB130+[1]天津!BB146+[1]天津!BE146</f>
        <v>0</v>
      </c>
      <c r="R9" s="36">
        <f>[1]河北!AY36+[1]河北!AY51+[1]河北!AY67+[1]河北!AY83+[1]河北!AY98+[1]河北!AJ114+[1]河北!BB130+[1]河北!BB146+[1]河北!BE146</f>
        <v>0</v>
      </c>
      <c r="S9" s="36">
        <f>[1]山西!AY36+[1]山西!AY51+[1]山西!AY67+[1]山西!AY83+[1]山西!AY98+[1]山西!AJ114+[1]山西!BB130+[1]山西!BB146+[1]山西!BE146</f>
        <v>0</v>
      </c>
      <c r="T9" s="36">
        <f>[1]内蒙!AY36+[1]内蒙!AY51+[1]内蒙!AY67+[1]内蒙!AY83+[1]内蒙!AY98+[1]内蒙!AJ114+[1]内蒙!BB130+[1]内蒙!BB146+[1]内蒙!BE146+[1]内蒙!BB161</f>
        <v>0</v>
      </c>
      <c r="U9" s="36">
        <f>[1]辽宁!AY36+[1]辽宁!AY51+[1]辽宁!AY67+[1]辽宁!AY83+[1]辽宁!AY98+[1]辽宁!AJ114+[1]辽宁!BB130+[1]辽宁!BB146+[1]辽宁!BE146+[1]辽宁!BB161</f>
        <v>0</v>
      </c>
      <c r="V9" s="36">
        <f>[1]吉林!AY36+[1]吉林!AY51+[1]吉林!AY67+[1]吉林!AY83+[1]吉林!AY98+[1]吉林!AJ114+[1]吉林!BB130+[1]吉林!BB146+[1]吉林!BE146+[1]吉林!BB161</f>
        <v>0</v>
      </c>
      <c r="W9" s="36">
        <f>[1]黑龙江!AY36+[1]黑龙江!AY51+[1]黑龙江!AY67+[1]黑龙江!AY83+[1]黑龙江!AY98+[1]黑龙江!AJ114+[1]黑龙江!BB130+[1]黑龙江!BB146+[1]黑龙江!BE146+[1]黑龙江!BB161</f>
        <v>0</v>
      </c>
      <c r="X9" s="36">
        <f>[1]上海!AY36+[1]上海!AY51+[1]上海!AY67+[1]上海!AY83+[1]上海!AY98+[1]上海!AJ114+[1]上海!BB130+[1]上海!BB146+[1]上海!BE146+[1]上海!BB161</f>
        <v>0</v>
      </c>
      <c r="Y9" s="36">
        <f>[1]江苏!AY36+[1]江苏!AY51+[1]江苏!AY67+[1]江苏!AY83+[1]江苏!AY98+[1]江苏!AJ114+[1]江苏!BB130+[1]江苏!BB146+[1]江苏!BE146+[1]江苏!BB161</f>
        <v>0</v>
      </c>
      <c r="Z9" s="36">
        <f>[1]浙江!AY36+[1]浙江!AY51+[1]浙江!AY67+[1]浙江!AY83+[1]浙江!AY98+[1]浙江!AJ114+[1]浙江!BB130+[1]浙江!BB146+[1]浙江!BE146+[1]浙江!BB161</f>
        <v>0</v>
      </c>
      <c r="AA9" s="36">
        <f>[1]安徽!AY36+[1]安徽!AY51+[1]安徽!AY67+[1]安徽!AY83+[1]安徽!AY98+[1]安徽!AJ114+[1]安徽!BB130+[1]安徽!BB146+[1]安徽!BE146+[1]安徽!BB161</f>
        <v>0</v>
      </c>
      <c r="AB9" s="36">
        <f>[1]福建!AY36+[1]福建!AY51+[1]福建!AY67+[1]福建!AY83+[1]福建!AY98+[1]福建!AJ114+[1]福建!BB130+[1]福建!BB146+[1]福建!BE146+[1]福建!BB161</f>
        <v>0</v>
      </c>
      <c r="AC9" s="36">
        <f>[1]江西!AY36+[1]江西!AY51+[1]江西!AY67+[1]江西!AY83+[1]江西!AY98+[1]江西!AJ114+[1]江西!BB130+[1]江西!BB146+[1]江西!BE146+[1]江西!BB161</f>
        <v>0</v>
      </c>
      <c r="AD9" s="36">
        <f>[1]山东!AY36+[1]山东!AY51+[1]山东!AY67+[1]山东!AY83+[1]山东!AY98+[1]山东!AJ114+[1]山东!BB130+[1]山东!BB146+[1]山东!BE146+[1]山东!BB161</f>
        <v>0</v>
      </c>
      <c r="AE9" s="36">
        <f>[1]河南!AY36+[1]河南!AY51+[1]河南!AY67+[1]河南!AY83+[1]河南!AY98+[1]河南!AJ114+[1]河南!BB130+[1]河南!BB146+[1]河南!BE146+[1]河南!BB161</f>
        <v>0</v>
      </c>
      <c r="AF9" s="36">
        <f>[1]湖北!AY36+[1]湖北!AY51+[1]湖北!AY67+[1]湖北!AY83+[1]湖北!AY98+[1]湖北!AJ114+[1]湖北!BB130+[1]湖北!BB146+[1]湖北!BE146+[1]湖北!BB161</f>
        <v>0</v>
      </c>
      <c r="AG9" s="36">
        <f>[1]湖南!AY36+[1]湖南!AY51+[1]湖南!AY67+[1]湖南!AY83+[1]湖南!AY98+[1]湖南!AJ114+[1]湖南!BB130+[1]湖南!BB146+[1]湖南!BE146+[1]湖南!BB161</f>
        <v>0</v>
      </c>
      <c r="AH9" s="36">
        <f>[1]广东!AY36+[1]广东!AY51+[1]广东!AY67+[1]广东!AY83+[1]广东!AY98+[1]广东!AJ114+[1]广东!BB130+[1]广东!BB146+[1]广东!BE146+[1]广东!BB161</f>
        <v>0</v>
      </c>
      <c r="AI9" s="36">
        <f>[1]广西!AY36+[1]广西!AY51+[1]广西!AY67+[1]广西!AY83+[1]广西!AY98+[1]广西!AJ114+[1]广西!BB130+[1]广西!BB146+[1]广西!BE146+[1]广西!BB161</f>
        <v>0</v>
      </c>
      <c r="AJ9" s="36">
        <f>[1]海南!AY36+[1]海南!AY51+[1]海南!AY67+[1]海南!AY83+[1]海南!AY98+[1]海南!AJ114+[1]海南!BB130+[1]海南!BB146+[1]海南!BE146+[1]海南!BB161</f>
        <v>0</v>
      </c>
      <c r="AK9" s="36">
        <f>[1]重庆!AY36+[1]重庆!AY51+[1]重庆!AY67+[1]重庆!AY83+[1]重庆!AY98+[1]重庆!AJ114+[1]重庆!BB130+[1]重庆!BB146+[1]重庆!BE146+[1]重庆!BB161</f>
        <v>0</v>
      </c>
      <c r="AL9" s="36">
        <f>[1]四川!AY36+[1]四川!AY51+[1]四川!AY67+[1]四川!AY83+[1]四川!AY98+[1]四川!AJ114+[1]四川!BB130+[1]四川!BB146+[1]四川!BE146+[1]四川!BB161</f>
        <v>0</v>
      </c>
      <c r="AM9" s="36">
        <f>[1]贵州!AY36+[1]贵州!AY51+[1]贵州!AY67+[1]贵州!AY83+[1]贵州!AY98+[1]贵州!AJ114+[1]贵州!BB130+[1]贵州!BB146+[1]贵州!BE146+[1]贵州!BB161</f>
        <v>0</v>
      </c>
      <c r="AN9" s="36">
        <f>[1]云南!AY36+[1]云南!AY51+[1]云南!AY67+[1]云南!AY83+[1]云南!AY98+[1]云南!AJ114+[1]云南!BB130+[1]云南!BB146+[1]云南!BE146+[1]云南!BB161</f>
        <v>0</v>
      </c>
      <c r="AO9" s="36">
        <f>[1]西藏!AY36+[1]西藏!AY51+[1]西藏!AY67+[1]西藏!AY83+[1]西藏!AY98+[1]西藏!AJ114+[1]西藏!BB130+[1]西藏!BB146+[1]西藏!BE146+[1]西藏!BB161</f>
        <v>0</v>
      </c>
      <c r="AP9" s="36">
        <f>[1]陕西!AY36+[1]陕西!AY51+[1]陕西!AY67+[1]陕西!AY83+[1]陕西!AY98+[1]陕西!AJ114+[1]陕西!BB130+[1]陕西!BB146+[1]陕西!BE146+[1]陕西!BB161</f>
        <v>0</v>
      </c>
      <c r="AQ9" s="36">
        <f>[1]甘肃!AY36+[1]甘肃!AY51+[1]甘肃!AY67+[1]甘肃!AY83+[1]甘肃!AY98+[1]甘肃!AJ114+[1]甘肃!BB130+[1]甘肃!BB146+[1]甘肃!BE146+[1]甘肃!BB161</f>
        <v>0</v>
      </c>
      <c r="AR9" s="36">
        <f>[1]青海!AY36+[1]青海!AY51+[1]青海!AY67+[1]青海!AY83+[1]青海!AY98+[1]青海!AJ114+[1]青海!BB130+[1]青海!BB146+[1]青海!BE146+[1]青海!BB161</f>
        <v>0</v>
      </c>
      <c r="AS9" s="39">
        <f>[1]宁夏!AY36+[1]宁夏!AY51+[1]宁夏!AY67+[1]宁夏!AY83+[1]宁夏!AY98+[1]宁夏!AJ114+[1]宁夏!BB130+[1]宁夏!BB146+[1]宁夏!BE146+[1]宁夏!BB161</f>
        <v>0</v>
      </c>
      <c r="AT9" s="36">
        <f>[1]新疆!AY36+[1]新疆!AY51+[1]新疆!AY67+[1]新疆!AY83+[1]新疆!AY98+[1]新疆!AJ114+[1]新疆!BB130+[1]新疆!BB146+[1]新疆!BE146+[1]新疆!BB161</f>
        <v>0</v>
      </c>
      <c r="AU9" s="36">
        <f t="shared" si="0"/>
        <v>0</v>
      </c>
      <c r="AV9" s="41">
        <f t="shared" si="1"/>
        <v>0</v>
      </c>
      <c r="AW9" s="43">
        <f t="shared" si="2"/>
        <v>-100</v>
      </c>
      <c r="AX9"/>
      <c r="AY9"/>
      <c r="AZ9"/>
    </row>
    <row r="10" spans="1:52">
      <c r="A10" s="4" t="s">
        <v>46</v>
      </c>
      <c r="B10" s="5"/>
      <c r="C10" s="3">
        <v>0</v>
      </c>
      <c r="D10" s="3">
        <v>0.2</v>
      </c>
      <c r="E10" s="3">
        <v>0.2</v>
      </c>
      <c r="F10" s="3">
        <v>625.464</v>
      </c>
      <c r="G10"/>
      <c r="H10"/>
      <c r="I10"/>
      <c r="J10"/>
      <c r="K10"/>
      <c r="L10"/>
      <c r="M10"/>
      <c r="N10"/>
      <c r="O10" s="36">
        <v>9</v>
      </c>
      <c r="P10" s="36">
        <f>新疆!AY37+新疆!AY52+新疆!AY68+新疆!AY84+新疆!AY99+新疆!AJ115+新疆!BB131+新疆!BB147+新疆!BE147</f>
        <v>0</v>
      </c>
      <c r="Q10" s="36">
        <f>[1]天津!AY37+[1]天津!AY52+[1]天津!AY68+[1]天津!AY84+[1]天津!AY99+[1]天津!AJ115+[1]天津!BB131+[1]天津!BB147+[1]天津!BE147</f>
        <v>0</v>
      </c>
      <c r="R10" s="36">
        <f>[1]河北!AY37+[1]河北!AY52+[1]河北!AY68+[1]河北!AY84+[1]河北!AY99+[1]河北!AJ115+[1]河北!BB131+[1]河北!BB147+[1]河北!BE147</f>
        <v>0</v>
      </c>
      <c r="S10" s="36">
        <f>[1]山西!AY37+[1]山西!AY52+[1]山西!AY68+[1]山西!AY84+[1]山西!AY99+[1]山西!AJ115+[1]山西!BB131+[1]山西!BB147+[1]山西!BE147</f>
        <v>0</v>
      </c>
      <c r="T10" s="36">
        <f>[1]内蒙!AY37+[1]内蒙!AY52+[1]内蒙!AY68+[1]内蒙!AY84+[1]内蒙!AY99+[1]内蒙!AJ115+[1]内蒙!BB131+[1]内蒙!BB147+[1]内蒙!BE147+[1]内蒙!BB162</f>
        <v>0</v>
      </c>
      <c r="U10" s="36">
        <f>[1]辽宁!AY37+[1]辽宁!AY52+[1]辽宁!AY68+[1]辽宁!AY84+[1]辽宁!AY99+[1]辽宁!AJ115+[1]辽宁!BB131+[1]辽宁!BB147+[1]辽宁!BE147+[1]辽宁!BB162</f>
        <v>0</v>
      </c>
      <c r="V10" s="36">
        <f>[1]吉林!AY37+[1]吉林!AY52+[1]吉林!AY68+[1]吉林!AY84+[1]吉林!AY99+[1]吉林!AJ115+[1]吉林!BB131+[1]吉林!BB147+[1]吉林!BE147+[1]吉林!BB162</f>
        <v>0</v>
      </c>
      <c r="W10" s="36">
        <f>[1]黑龙江!AY37+[1]黑龙江!AY52+[1]黑龙江!AY68+[1]黑龙江!AY84+[1]黑龙江!AY99+[1]黑龙江!AJ115+[1]黑龙江!BB131+[1]黑龙江!BB147+[1]黑龙江!BE147+[1]黑龙江!BB162</f>
        <v>0</v>
      </c>
      <c r="X10" s="36">
        <f>[1]上海!AY37+[1]上海!AY52+[1]上海!AY68+[1]上海!AY84+[1]上海!AY99+[1]上海!AJ115+[1]上海!BB131+[1]上海!BB147+[1]上海!BE147+[1]上海!BB162</f>
        <v>0</v>
      </c>
      <c r="Y10" s="36">
        <f>[1]江苏!AY37+[1]江苏!AY52+[1]江苏!AY68+[1]江苏!AY84+[1]江苏!AY99+[1]江苏!AJ115+[1]江苏!BB131+[1]江苏!BB147+[1]江苏!BE147+[1]江苏!BB162</f>
        <v>0</v>
      </c>
      <c r="Z10" s="36">
        <f>[1]浙江!AY37+[1]浙江!AY52+[1]浙江!AY68+[1]浙江!AY84+[1]浙江!AY99+[1]浙江!AJ115+[1]浙江!BB131+[1]浙江!BB147+[1]浙江!BE147+[1]浙江!BB162</f>
        <v>0</v>
      </c>
      <c r="AA10" s="36">
        <f>[1]安徽!AY37+[1]安徽!AY52+[1]安徽!AY68+[1]安徽!AY84+[1]安徽!AY99+[1]安徽!AJ115+[1]安徽!BB131+[1]安徽!BB147+[1]安徽!BE147+[1]安徽!BB162</f>
        <v>0</v>
      </c>
      <c r="AB10" s="36">
        <f>[1]福建!AY37+[1]福建!AY52+[1]福建!AY68+[1]福建!AY84+[1]福建!AY99+[1]福建!AJ115+[1]福建!BB131+[1]福建!BB147+[1]福建!BE147+[1]福建!BB162</f>
        <v>0</v>
      </c>
      <c r="AC10" s="36">
        <f>[1]江西!AY37+[1]江西!AY52+[1]江西!AY68+[1]江西!AY84+[1]江西!AY99+[1]江西!AJ115+[1]江西!BB131+[1]江西!BB147+[1]江西!BE147+[1]江西!BB162</f>
        <v>0</v>
      </c>
      <c r="AD10" s="36">
        <f>[1]山东!AY37+[1]山东!AY52+[1]山东!AY68+[1]山东!AY84+[1]山东!AY99+[1]山东!AJ115+[1]山东!BB131+[1]山东!BB147+[1]山东!BE147+[1]山东!BB162</f>
        <v>0</v>
      </c>
      <c r="AE10" s="36">
        <f>[1]河南!AY37+[1]河南!AY52+[1]河南!AY68+[1]河南!AY84+[1]河南!AY99+[1]河南!AJ115+[1]河南!BB131+[1]河南!BB147+[1]河南!BE147+[1]河南!BB162</f>
        <v>0</v>
      </c>
      <c r="AF10" s="36">
        <f>[1]湖北!AY37+[1]湖北!AY52+[1]湖北!AY68+[1]湖北!AY84+[1]湖北!AY99+[1]湖北!AJ115+[1]湖北!BB131+[1]湖北!BB147+[1]湖北!BE147+[1]湖北!BB162</f>
        <v>0</v>
      </c>
      <c r="AG10" s="36">
        <f>[1]湖南!AY37+[1]湖南!AY52+[1]湖南!AY68+[1]湖南!AY84+[1]湖南!AY99+[1]湖南!AJ115+[1]湖南!BB131+[1]湖南!BB147+[1]湖南!BE147+[1]湖南!BB162</f>
        <v>0</v>
      </c>
      <c r="AH10" s="36">
        <f>[1]广东!AY37+[1]广东!AY52+[1]广东!AY68+[1]广东!AY84+[1]广东!AY99+[1]广东!AJ115+[1]广东!BB131+[1]广东!BB147+[1]广东!BE147+[1]广东!BB162</f>
        <v>0</v>
      </c>
      <c r="AI10" s="36">
        <f>[1]广西!AY37+[1]广西!AY52+[1]广西!AY68+[1]广西!AY84+[1]广西!AY99+[1]广西!AJ115+[1]广西!BB131+[1]广西!BB147+[1]广西!BE147+[1]广西!BB162</f>
        <v>0</v>
      </c>
      <c r="AJ10" s="36">
        <f>[1]海南!AY37+[1]海南!AY52+[1]海南!AY68+[1]海南!AY84+[1]海南!AY99+[1]海南!AJ115+[1]海南!BB131+[1]海南!BB147+[1]海南!BE147+[1]海南!BB162</f>
        <v>0</v>
      </c>
      <c r="AK10" s="36">
        <f>[1]重庆!AY37+[1]重庆!AY52+[1]重庆!AY68+[1]重庆!AY84+[1]重庆!AY99+[1]重庆!AJ115+[1]重庆!BB131+[1]重庆!BB147+[1]重庆!BE147+[1]重庆!BB162</f>
        <v>0</v>
      </c>
      <c r="AL10" s="36">
        <f>[1]四川!AY37+[1]四川!AY52+[1]四川!AY68+[1]四川!AY84+[1]四川!AY99+[1]四川!AJ115+[1]四川!BB131+[1]四川!BB147+[1]四川!BE147+[1]四川!BB162</f>
        <v>0</v>
      </c>
      <c r="AM10" s="36">
        <f>[1]贵州!AY37+[1]贵州!AY52+[1]贵州!AY68+[1]贵州!AY84+[1]贵州!AY99+[1]贵州!AJ115+[1]贵州!BB131+[1]贵州!BB147+[1]贵州!BE147+[1]贵州!BB162</f>
        <v>0</v>
      </c>
      <c r="AN10" s="36">
        <f>[1]云南!AY37+[1]云南!AY52+[1]云南!AY68+[1]云南!AY84+[1]云南!AY99+[1]云南!AJ115+[1]云南!BB131+[1]云南!BB147+[1]云南!BE147+[1]云南!BB162</f>
        <v>0</v>
      </c>
      <c r="AO10" s="36">
        <f>[1]西藏!AY37+[1]西藏!AY52+[1]西藏!AY68+[1]西藏!AY84+[1]西藏!AY99+[1]西藏!AJ115+[1]西藏!BB131+[1]西藏!BB147+[1]西藏!BE147+[1]西藏!BB162</f>
        <v>0</v>
      </c>
      <c r="AP10" s="36">
        <f>[1]陕西!AY37+[1]陕西!AY52+[1]陕西!AY68+[1]陕西!AY84+[1]陕西!AY99+[1]陕西!AJ115+[1]陕西!BB131+[1]陕西!BB147+[1]陕西!BE147+[1]陕西!BB162</f>
        <v>0</v>
      </c>
      <c r="AQ10" s="36">
        <f>[1]甘肃!AY37+[1]甘肃!AY52+[1]甘肃!AY68+[1]甘肃!AY84+[1]甘肃!AY99+[1]甘肃!AJ115+[1]甘肃!BB131+[1]甘肃!BB147+[1]甘肃!BE147+[1]甘肃!BB162</f>
        <v>0</v>
      </c>
      <c r="AR10" s="36">
        <f>[1]青海!AY37+[1]青海!AY52+[1]青海!AY68+[1]青海!AY84+[1]青海!AY99+[1]青海!AJ115+[1]青海!BB131+[1]青海!BB147+[1]青海!BE147+[1]青海!BB162</f>
        <v>0</v>
      </c>
      <c r="AS10" s="39">
        <f>[1]宁夏!AY37+[1]宁夏!AY52+[1]宁夏!AY68+[1]宁夏!AY84+[1]宁夏!AY99+[1]宁夏!AJ115+[1]宁夏!BB131+[1]宁夏!BB147+[1]宁夏!BE147+[1]宁夏!BB162</f>
        <v>0</v>
      </c>
      <c r="AT10" s="36">
        <f>[1]新疆!AY37+[1]新疆!AY52+[1]新疆!AY68+[1]新疆!AY84+[1]新疆!AY99+[1]新疆!AJ115+[1]新疆!BB131+[1]新疆!BB147+[1]新疆!BE147+[1]新疆!BB162</f>
        <v>0</v>
      </c>
      <c r="AU10" s="36">
        <f t="shared" si="0"/>
        <v>0</v>
      </c>
      <c r="AV10" s="40">
        <f t="shared" si="1"/>
        <v>0</v>
      </c>
      <c r="AW10" s="43">
        <f t="shared" si="2"/>
        <v>-100</v>
      </c>
      <c r="AX10"/>
      <c r="AY10"/>
      <c r="AZ10"/>
    </row>
    <row r="11" spans="1:52">
      <c r="A11" s="4" t="s">
        <v>47</v>
      </c>
      <c r="B11" s="5"/>
      <c r="C11" s="3">
        <v>0.3</v>
      </c>
      <c r="D11" s="3">
        <v>0.4</v>
      </c>
      <c r="E11" s="3">
        <v>0.3</v>
      </c>
      <c r="F11" s="3">
        <v>341.64</v>
      </c>
      <c r="G11"/>
      <c r="H11"/>
      <c r="I11"/>
      <c r="J11"/>
      <c r="K11"/>
      <c r="L11"/>
      <c r="M11"/>
      <c r="N11"/>
      <c r="O11" s="36">
        <v>10</v>
      </c>
      <c r="P11" s="36">
        <f>新疆!AY38+新疆!AY53+新疆!AY69+新疆!AY85+新疆!AY100+新疆!AJ116+新疆!BB132+新疆!BB148+新疆!BE148</f>
        <v>0</v>
      </c>
      <c r="Q11" s="36">
        <f>[1]天津!AY38+[1]天津!AY53+[1]天津!AY69+[1]天津!AY85+[1]天津!AY100+[1]天津!AJ116+[1]天津!BB132+[1]天津!BB148+[1]天津!BE148</f>
        <v>0</v>
      </c>
      <c r="R11" s="36">
        <f>[1]河北!AY38+[1]河北!AY53+[1]河北!AY69+[1]河北!AY85+[1]河北!AY100+[1]河北!AJ116+[1]河北!BB132+[1]河北!BB148+[1]河北!BE148</f>
        <v>0</v>
      </c>
      <c r="S11" s="36">
        <f>[1]山西!AY38+[1]山西!AY53+[1]山西!AY69+[1]山西!AY85+[1]山西!AY100+[1]山西!AJ116+[1]山西!BB132+[1]山西!BB148+[1]山西!BE148</f>
        <v>0</v>
      </c>
      <c r="T11" s="36">
        <f>[1]内蒙!AY38+[1]内蒙!AY53+[1]内蒙!AY69+[1]内蒙!AY85+[1]内蒙!AY100+[1]内蒙!AJ116+[1]内蒙!BB132+[1]内蒙!BB148+[1]内蒙!BE148+[1]内蒙!BB163</f>
        <v>0</v>
      </c>
      <c r="U11" s="36">
        <f>[1]辽宁!AY38+[1]辽宁!AY53+[1]辽宁!AY69+[1]辽宁!AY85+[1]辽宁!AY100+[1]辽宁!AJ116+[1]辽宁!BB132+[1]辽宁!BB148+[1]辽宁!BE148+[1]辽宁!BB163</f>
        <v>0</v>
      </c>
      <c r="V11" s="36">
        <f>[1]吉林!AY38+[1]吉林!AY53+[1]吉林!AY69+[1]吉林!AY85+[1]吉林!AY100+[1]吉林!AJ116+[1]吉林!BB132+[1]吉林!BB148+[1]吉林!BE148+[1]吉林!BB163</f>
        <v>0</v>
      </c>
      <c r="W11" s="36">
        <f>[1]黑龙江!AY38+[1]黑龙江!AY53+[1]黑龙江!AY69+[1]黑龙江!AY85+[1]黑龙江!AY100+[1]黑龙江!AJ116+[1]黑龙江!BB132+[1]黑龙江!BB148+[1]黑龙江!BE148+[1]黑龙江!BB163</f>
        <v>0</v>
      </c>
      <c r="X11" s="36">
        <f>[1]上海!AY38+[1]上海!AY53+[1]上海!AY69+[1]上海!AY85+[1]上海!AY100+[1]上海!AJ116+[1]上海!BB132+[1]上海!BB148+[1]上海!BE148+[1]上海!BB163</f>
        <v>0</v>
      </c>
      <c r="Y11" s="36">
        <f>[1]江苏!AY38+[1]江苏!AY53+[1]江苏!AY69+[1]江苏!AY85+[1]江苏!AY100+[1]江苏!AJ116+[1]江苏!BB132+[1]江苏!BB148+[1]江苏!BE148+[1]江苏!BB163</f>
        <v>0</v>
      </c>
      <c r="Z11" s="36">
        <f>[1]浙江!AY38+[1]浙江!AY53+[1]浙江!AY69+[1]浙江!AY85+[1]浙江!AY100+[1]浙江!AJ116+[1]浙江!BB132+[1]浙江!BB148+[1]浙江!BE148+[1]浙江!BB163</f>
        <v>0</v>
      </c>
      <c r="AA11" s="36">
        <f>[1]安徽!AY38+[1]安徽!AY53+[1]安徽!AY69+[1]安徽!AY85+[1]安徽!AY100+[1]安徽!AJ116+[1]安徽!BB132+[1]安徽!BB148+[1]安徽!BE148+[1]安徽!BB163</f>
        <v>0</v>
      </c>
      <c r="AB11" s="36">
        <f>[1]福建!AY38+[1]福建!AY53+[1]福建!AY69+[1]福建!AY85+[1]福建!AY100+[1]福建!AJ116+[1]福建!BB132+[1]福建!BB148+[1]福建!BE148+[1]福建!BB163</f>
        <v>0</v>
      </c>
      <c r="AC11" s="36">
        <f>[1]江西!AY38+[1]江西!AY53+[1]江西!AY69+[1]江西!AY85+[1]江西!AY100+[1]江西!AJ116+[1]江西!BB132+[1]江西!BB148+[1]江西!BE148+[1]江西!BB163</f>
        <v>0</v>
      </c>
      <c r="AD11" s="36">
        <f>[1]山东!AY38+[1]山东!AY53+[1]山东!AY69+[1]山东!AY85+[1]山东!AY100+[1]山东!AJ116+[1]山东!BB132+[1]山东!BB148+[1]山东!BE148+[1]山东!BB163</f>
        <v>0</v>
      </c>
      <c r="AE11" s="36">
        <f>[1]河南!AY38+[1]河南!AY53+[1]河南!AY69+[1]河南!AY85+[1]河南!AY100+[1]河南!AJ116+[1]河南!BB132+[1]河南!BB148+[1]河南!BE148+[1]河南!BB163</f>
        <v>0</v>
      </c>
      <c r="AF11" s="36">
        <f>[1]湖北!AY38+[1]湖北!AY53+[1]湖北!AY69+[1]湖北!AY85+[1]湖北!AY100+[1]湖北!AJ116+[1]湖北!BB132+[1]湖北!BB148+[1]湖北!BE148+[1]湖北!BB163</f>
        <v>0</v>
      </c>
      <c r="AG11" s="36">
        <f>[1]湖南!AY38+[1]湖南!AY53+[1]湖南!AY69+[1]湖南!AY85+[1]湖南!AY100+[1]湖南!AJ116+[1]湖南!BB132+[1]湖南!BB148+[1]湖南!BE148+[1]湖南!BB163</f>
        <v>0</v>
      </c>
      <c r="AH11" s="36">
        <f>[1]广东!AY38+[1]广东!AY53+[1]广东!AY69+[1]广东!AY85+[1]广东!AY100+[1]广东!AJ116+[1]广东!BB132+[1]广东!BB148+[1]广东!BE148+[1]广东!BB163</f>
        <v>0</v>
      </c>
      <c r="AI11" s="36">
        <f>[1]广西!AY38+[1]广西!AY53+[1]广西!AY69+[1]广西!AY85+[1]广西!AY100+[1]广西!AJ116+[1]广西!BB132+[1]广西!BB148+[1]广西!BE148+[1]广西!BB163</f>
        <v>0</v>
      </c>
      <c r="AJ11" s="36">
        <f>[1]海南!AY38+[1]海南!AY53+[1]海南!AY69+[1]海南!AY85+[1]海南!AY100+[1]海南!AJ116+[1]海南!BB132+[1]海南!BB148+[1]海南!BE148+[1]海南!BB163</f>
        <v>0</v>
      </c>
      <c r="AK11" s="36">
        <f>[1]重庆!AY38+[1]重庆!AY53+[1]重庆!AY69+[1]重庆!AY85+[1]重庆!AY100+[1]重庆!AJ116+[1]重庆!BB132+[1]重庆!BB148+[1]重庆!BE148+[1]重庆!BB163</f>
        <v>0</v>
      </c>
      <c r="AL11" s="36">
        <f>[1]四川!AY38+[1]四川!AY53+[1]四川!AY69+[1]四川!AY85+[1]四川!AY100+[1]四川!AJ116+[1]四川!BB132+[1]四川!BB148+[1]四川!BE148+[1]四川!BB163</f>
        <v>0</v>
      </c>
      <c r="AM11" s="36">
        <f>[1]贵州!AY38+[1]贵州!AY53+[1]贵州!AY69+[1]贵州!AY85+[1]贵州!AY100+[1]贵州!AJ116+[1]贵州!BB132+[1]贵州!BB148+[1]贵州!BE148+[1]贵州!BB163</f>
        <v>0</v>
      </c>
      <c r="AN11" s="36">
        <f>[1]云南!AY38+[1]云南!AY53+[1]云南!AY69+[1]云南!AY85+[1]云南!AY100+[1]云南!AJ116+[1]云南!BB132+[1]云南!BB148+[1]云南!BE148+[1]云南!BB163</f>
        <v>0</v>
      </c>
      <c r="AO11" s="36">
        <f>[1]西藏!AY38+[1]西藏!AY53+[1]西藏!AY69+[1]西藏!AY85+[1]西藏!AY100+[1]西藏!AJ116+[1]西藏!BB132+[1]西藏!BB148+[1]西藏!BE148+[1]西藏!BB163</f>
        <v>0</v>
      </c>
      <c r="AP11" s="36">
        <f>[1]陕西!AY38+[1]陕西!AY53+[1]陕西!AY69+[1]陕西!AY85+[1]陕西!AY100+[1]陕西!AJ116+[1]陕西!BB132+[1]陕西!BB148+[1]陕西!BE148+[1]陕西!BB163</f>
        <v>0</v>
      </c>
      <c r="AQ11" s="36">
        <f>[1]甘肃!AY38+[1]甘肃!AY53+[1]甘肃!AY69+[1]甘肃!AY85+[1]甘肃!AY100+[1]甘肃!AJ116+[1]甘肃!BB132+[1]甘肃!BB148+[1]甘肃!BE148+[1]甘肃!BB163</f>
        <v>0</v>
      </c>
      <c r="AR11" s="36">
        <f>[1]青海!AY38+[1]青海!AY53+[1]青海!AY69+[1]青海!AY85+[1]青海!AY100+[1]青海!AJ116+[1]青海!BB132+[1]青海!BB148+[1]青海!BE148+[1]青海!BB163</f>
        <v>0</v>
      </c>
      <c r="AS11" s="39">
        <f>[1]宁夏!AY38+[1]宁夏!AY53+[1]宁夏!AY69+[1]宁夏!AY85+[1]宁夏!AY100+[1]宁夏!AJ116+[1]宁夏!BB132+[1]宁夏!BB148+[1]宁夏!BE148+[1]宁夏!BB163</f>
        <v>0</v>
      </c>
      <c r="AT11" s="36">
        <f>[1]新疆!AY38+[1]新疆!AY53+[1]新疆!AY69+[1]新疆!AY85+[1]新疆!AY100+[1]新疆!AJ116+[1]新疆!BB132+[1]新疆!BB148+[1]新疆!BE148+[1]新疆!BB163</f>
        <v>0</v>
      </c>
      <c r="AU11" s="36">
        <f t="shared" si="0"/>
        <v>0</v>
      </c>
      <c r="AV11" s="40">
        <f t="shared" si="1"/>
        <v>0</v>
      </c>
      <c r="AW11" s="43">
        <f t="shared" si="2"/>
        <v>-100</v>
      </c>
      <c r="AX11"/>
      <c r="AY11"/>
      <c r="AZ11"/>
    </row>
    <row r="12" spans="1:52">
      <c r="A12" s="4" t="s">
        <v>48</v>
      </c>
      <c r="B12" s="5"/>
      <c r="C12" s="3">
        <v>0</v>
      </c>
      <c r="D12" s="3">
        <v>0.1</v>
      </c>
      <c r="E12" s="3">
        <v>0.1</v>
      </c>
      <c r="F12" s="3">
        <v>341.64</v>
      </c>
      <c r="G12"/>
      <c r="H12"/>
      <c r="I12"/>
      <c r="J12"/>
      <c r="K12"/>
      <c r="L12"/>
      <c r="M12"/>
      <c r="N12"/>
      <c r="O12" s="36">
        <v>11</v>
      </c>
      <c r="P12" s="36">
        <f>新疆!AY39+新疆!AY54+新疆!AY70+新疆!AY86+新疆!AY101+新疆!AJ117+新疆!BB133+新疆!BB149+新疆!BE149</f>
        <v>0</v>
      </c>
      <c r="Q12" s="36">
        <f>[1]天津!AY39+[1]天津!AY54+[1]天津!AY70+[1]天津!AY86+[1]天津!AY101+[1]天津!AJ117+[1]天津!BB133+[1]天津!BB149+[1]天津!BE149</f>
        <v>0</v>
      </c>
      <c r="R12" s="36">
        <f>[1]河北!AY39+[1]河北!AY54+[1]河北!AY70+[1]河北!AY86+[1]河北!AY101+[1]河北!AJ117+[1]河北!BB133+[1]河北!BB149+[1]河北!BE149</f>
        <v>0</v>
      </c>
      <c r="S12" s="36">
        <f>[1]山西!AY39+[1]山西!AY54+[1]山西!AY70+[1]山西!AY86+[1]山西!AY101+[1]山西!AJ117+[1]山西!BB133+[1]山西!BB149+[1]山西!BE149</f>
        <v>0</v>
      </c>
      <c r="T12" s="36">
        <f>[1]内蒙!AY39+[1]内蒙!AY54+[1]内蒙!AY70+[1]内蒙!AY86+[1]内蒙!AY101+[1]内蒙!AJ117+[1]内蒙!BB133+[1]内蒙!BB149+[1]内蒙!BE149+[1]内蒙!BB164</f>
        <v>0</v>
      </c>
      <c r="U12" s="36">
        <f>[1]辽宁!AY39+[1]辽宁!AY54+[1]辽宁!AY70+[1]辽宁!AY86+[1]辽宁!AY101+[1]辽宁!AJ117+[1]辽宁!BB133+[1]辽宁!BB149+[1]辽宁!BE149+[1]辽宁!BB164</f>
        <v>0</v>
      </c>
      <c r="V12" s="36">
        <f>[1]吉林!AY39+[1]吉林!AY54+[1]吉林!AY70+[1]吉林!AY86+[1]吉林!AY101+[1]吉林!AJ117+[1]吉林!BB133+[1]吉林!BB149+[1]吉林!BE149+[1]吉林!BB164</f>
        <v>0</v>
      </c>
      <c r="W12" s="36">
        <f>[1]黑龙江!AY39+[1]黑龙江!AY54+[1]黑龙江!AY70+[1]黑龙江!AY86+[1]黑龙江!AY101+[1]黑龙江!AJ117+[1]黑龙江!BB133+[1]黑龙江!BB149+[1]黑龙江!BE149+[1]黑龙江!BB164</f>
        <v>0</v>
      </c>
      <c r="X12" s="36">
        <f>[1]上海!AY39+[1]上海!AY54+[1]上海!AY70+[1]上海!AY86+[1]上海!AY101+[1]上海!AJ117+[1]上海!BB133+[1]上海!BB149+[1]上海!BE149+[1]上海!BB164</f>
        <v>0</v>
      </c>
      <c r="Y12" s="36">
        <f>[1]江苏!AY39+[1]江苏!AY54+[1]江苏!AY70+[1]江苏!AY86+[1]江苏!AY101+[1]江苏!AJ117+[1]江苏!BB133+[1]江苏!BB149+[1]江苏!BE149+[1]江苏!BB164</f>
        <v>0</v>
      </c>
      <c r="Z12" s="36">
        <f>[1]浙江!AY39+[1]浙江!AY54+[1]浙江!AY70+[1]浙江!AY86+[1]浙江!AY101+[1]浙江!AJ117+[1]浙江!BB133+[1]浙江!BB149+[1]浙江!BE149+[1]浙江!BB164</f>
        <v>0</v>
      </c>
      <c r="AA12" s="36">
        <f>[1]安徽!AY39+[1]安徽!AY54+[1]安徽!AY70+[1]安徽!AY86+[1]安徽!AY101+[1]安徽!AJ117+[1]安徽!BB133+[1]安徽!BB149+[1]安徽!BE149+[1]安徽!BB164</f>
        <v>0</v>
      </c>
      <c r="AB12" s="36">
        <f>[1]福建!AY39+[1]福建!AY54+[1]福建!AY70+[1]福建!AY86+[1]福建!AY101+[1]福建!AJ117+[1]福建!BB133+[1]福建!BB149+[1]福建!BE149+[1]福建!BB164</f>
        <v>0</v>
      </c>
      <c r="AC12" s="36">
        <f>[1]江西!AY39+[1]江西!AY54+[1]江西!AY70+[1]江西!AY86+[1]江西!AY101+[1]江西!AJ117+[1]江西!BB133+[1]江西!BB149+[1]江西!BE149+[1]江西!BB164</f>
        <v>0</v>
      </c>
      <c r="AD12" s="36">
        <f>[1]山东!AY39+[1]山东!AY54+[1]山东!AY70+[1]山东!AY86+[1]山东!AY101+[1]山东!AJ117+[1]山东!BB133+[1]山东!BB149+[1]山东!BE149+[1]山东!BB164</f>
        <v>0</v>
      </c>
      <c r="AE12" s="36">
        <f>[1]河南!AY39+[1]河南!AY54+[1]河南!AY70+[1]河南!AY86+[1]河南!AY101+[1]河南!AJ117+[1]河南!BB133+[1]河南!BB149+[1]河南!BE149+[1]河南!BB164</f>
        <v>0</v>
      </c>
      <c r="AF12" s="36">
        <f>[1]湖北!AY39+[1]湖北!AY54+[1]湖北!AY70+[1]湖北!AY86+[1]湖北!AY101+[1]湖北!AJ117+[1]湖北!BB133+[1]湖北!BB149+[1]湖北!BE149+[1]湖北!BB164</f>
        <v>0</v>
      </c>
      <c r="AG12" s="36">
        <f>[1]湖南!AY39+[1]湖南!AY54+[1]湖南!AY70+[1]湖南!AY86+[1]湖南!AY101+[1]湖南!AJ117+[1]湖南!BB133+[1]湖南!BB149+[1]湖南!BE149+[1]湖南!BB164</f>
        <v>0</v>
      </c>
      <c r="AH12" s="36">
        <f>[1]广东!AY39+[1]广东!AY54+[1]广东!AY70+[1]广东!AY86+[1]广东!AY101+[1]广东!AJ117+[1]广东!BB133+[1]广东!BB149+[1]广东!BE149+[1]广东!BB164</f>
        <v>0</v>
      </c>
      <c r="AI12" s="36">
        <f>[1]广西!AY39+[1]广西!AY54+[1]广西!AY70+[1]广西!AY86+[1]广西!AY101+[1]广西!AJ117+[1]广西!BB133+[1]广西!BB149+[1]广西!BE149+[1]广西!BB164</f>
        <v>0</v>
      </c>
      <c r="AJ12" s="36">
        <f>[1]海南!AY39+[1]海南!AY54+[1]海南!AY70+[1]海南!AY86+[1]海南!AY101+[1]海南!AJ117+[1]海南!BB133+[1]海南!BB149+[1]海南!BE149+[1]海南!BB164</f>
        <v>0</v>
      </c>
      <c r="AK12" s="36">
        <f>[1]重庆!AY39+[1]重庆!AY54+[1]重庆!AY70+[1]重庆!AY86+[1]重庆!AY101+[1]重庆!AJ117+[1]重庆!BB133+[1]重庆!BB149+[1]重庆!BE149+[1]重庆!BB164</f>
        <v>0</v>
      </c>
      <c r="AL12" s="36">
        <f>[1]四川!AY39+[1]四川!AY54+[1]四川!AY70+[1]四川!AY86+[1]四川!AY101+[1]四川!AJ117+[1]四川!BB133+[1]四川!BB149+[1]四川!BE149+[1]四川!BB164</f>
        <v>0</v>
      </c>
      <c r="AM12" s="36">
        <f>[1]贵州!AY39+[1]贵州!AY54+[1]贵州!AY70+[1]贵州!AY86+[1]贵州!AY101+[1]贵州!AJ117+[1]贵州!BB133+[1]贵州!BB149+[1]贵州!BE149+[1]贵州!BB164</f>
        <v>0</v>
      </c>
      <c r="AN12" s="36">
        <f>[1]云南!AY39+[1]云南!AY54+[1]云南!AY70+[1]云南!AY86+[1]云南!AY101+[1]云南!AJ117+[1]云南!BB133+[1]云南!BB149+[1]云南!BE149+[1]云南!BB164</f>
        <v>0</v>
      </c>
      <c r="AO12" s="36">
        <f>[1]西藏!AY39+[1]西藏!AY54+[1]西藏!AY70+[1]西藏!AY86+[1]西藏!AY101+[1]西藏!AJ117+[1]西藏!BB133+[1]西藏!BB149+[1]西藏!BE149+[1]西藏!BB164</f>
        <v>0</v>
      </c>
      <c r="AP12" s="36">
        <f>[1]陕西!AY39+[1]陕西!AY54+[1]陕西!AY70+[1]陕西!AY86+[1]陕西!AY101+[1]陕西!AJ117+[1]陕西!BB133+[1]陕西!BB149+[1]陕西!BE149+[1]陕西!BB164</f>
        <v>0</v>
      </c>
      <c r="AQ12" s="36">
        <f>[1]甘肃!AY39+[1]甘肃!AY54+[1]甘肃!AY70+[1]甘肃!AY86+[1]甘肃!AY101+[1]甘肃!AJ117+[1]甘肃!BB133+[1]甘肃!BB149+[1]甘肃!BE149+[1]甘肃!BB164</f>
        <v>0</v>
      </c>
      <c r="AR12" s="36">
        <f>[1]青海!AY39+[1]青海!AY54+[1]青海!AY70+[1]青海!AY86+[1]青海!AY101+[1]青海!AJ117+[1]青海!BB133+[1]青海!BB149+[1]青海!BE149+[1]青海!BB164</f>
        <v>0</v>
      </c>
      <c r="AS12" s="39">
        <f>[1]宁夏!AY39+[1]宁夏!AY54+[1]宁夏!AY70+[1]宁夏!AY86+[1]宁夏!AY101+[1]宁夏!AJ117+[1]宁夏!BB133+[1]宁夏!BB149+[1]宁夏!BE149+[1]宁夏!BB164</f>
        <v>0</v>
      </c>
      <c r="AT12" s="36">
        <f>[1]新疆!AY39+[1]新疆!AY54+[1]新疆!AY70+[1]新疆!AY86+[1]新疆!AY101+[1]新疆!AJ117+[1]新疆!BB133+[1]新疆!BB149+[1]新疆!BE149+[1]新疆!BB164</f>
        <v>0</v>
      </c>
      <c r="AU12" s="36">
        <f t="shared" si="0"/>
        <v>0</v>
      </c>
      <c r="AV12" s="40">
        <f t="shared" si="1"/>
        <v>0</v>
      </c>
      <c r="AW12" s="43">
        <f t="shared" si="2"/>
        <v>-100</v>
      </c>
      <c r="AX12"/>
      <c r="AY12"/>
      <c r="AZ12"/>
    </row>
    <row r="13" spans="1:52">
      <c r="A13" s="4" t="s">
        <v>49</v>
      </c>
      <c r="B13" s="5"/>
      <c r="C13" s="3">
        <v>0</v>
      </c>
      <c r="D13" s="3">
        <v>0</v>
      </c>
      <c r="E13" s="3">
        <v>0</v>
      </c>
      <c r="F13" s="3">
        <v>910.8575</v>
      </c>
      <c r="G13"/>
      <c r="H13"/>
      <c r="I13"/>
      <c r="J13"/>
      <c r="K13"/>
      <c r="L13"/>
      <c r="M13"/>
      <c r="N13"/>
      <c r="O13" s="36">
        <v>12</v>
      </c>
      <c r="P13" s="36">
        <f>新疆!AY40+新疆!AY55+新疆!AY71+新疆!AY87+新疆!AY102+新疆!AJ118+新疆!BB134+新疆!BB150+新疆!BE150</f>
        <v>442.554147911059</v>
      </c>
      <c r="Q13" s="36">
        <f>[1]天津!AY40+[1]天津!AY55+[1]天津!AY71+[1]天津!AY87+[1]天津!AY102+[1]天津!AJ118+[1]天津!BB134+[1]天津!BB150+[1]天津!BE150</f>
        <v>0</v>
      </c>
      <c r="R13" s="36">
        <f>[1]河北!AY40+[1]河北!AY55+[1]河北!AY71+[1]河北!AY87+[1]河北!AY102+[1]河北!AJ118+[1]河北!BB134+[1]河北!BB150+[1]河北!BE150</f>
        <v>2892.50707592191</v>
      </c>
      <c r="S13" s="36">
        <f>[1]山西!AY40+[1]山西!AY55+[1]山西!AY71+[1]山西!AY87+[1]山西!AY102+[1]山西!AJ118+[1]山西!BB134+[1]山西!BB150+[1]山西!BE150</f>
        <v>1761.46040681728</v>
      </c>
      <c r="T13" s="36">
        <f>[1]内蒙!AY40+[1]内蒙!AY55+[1]内蒙!AY71+[1]内蒙!AY87+[1]内蒙!AY102+[1]内蒙!AJ118+[1]内蒙!BB134+[1]内蒙!BB150+[1]内蒙!BE150+[1]内蒙!BB165</f>
        <v>4679.77694722673</v>
      </c>
      <c r="U13" s="36">
        <f>[1]辽宁!AY40+[1]辽宁!AY55+[1]辽宁!AY71+[1]辽宁!AY87+[1]辽宁!AY102+[1]辽宁!AJ118+[1]辽宁!BB134+[1]辽宁!BB150+[1]辽宁!BE150+[1]辽宁!BB165</f>
        <v>2723.78443159545</v>
      </c>
      <c r="V13" s="36">
        <f>[1]吉林!AY40+[1]吉林!AY55+[1]吉林!AY71+[1]吉林!AY87+[1]吉林!AY102+[1]吉林!AJ118+[1]吉林!BB134+[1]吉林!BB150+[1]吉林!BE150+[1]吉林!BB165</f>
        <v>149.464462656964</v>
      </c>
      <c r="W13" s="36">
        <f>[1]黑龙江!AY40+[1]黑龙江!AY55+[1]黑龙江!AY71+[1]黑龙江!AY87+[1]黑龙江!AY102+[1]黑龙江!AJ118+[1]黑龙江!BB134+[1]黑龙江!BB150+[1]黑龙江!BE150+[1]黑龙江!BB165</f>
        <v>435.889950708327</v>
      </c>
      <c r="X13" s="36">
        <f>[1]上海!AY40+[1]上海!AY55+[1]上海!AY71+[1]上海!AY87+[1]上海!AY102+[1]上海!AJ118+[1]上海!BB134+[1]上海!BB150+[1]上海!BE150+[1]上海!BB165</f>
        <v>0</v>
      </c>
      <c r="Y13" s="36">
        <f>[1]江苏!AY40+[1]江苏!AY55+[1]江苏!AY71+[1]江苏!AY87+[1]江苏!AY102+[1]江苏!AJ118+[1]江苏!BB134+[1]江苏!BB150+[1]江苏!BE150+[1]江苏!BB165</f>
        <v>397.325367822849</v>
      </c>
      <c r="Z13" s="36">
        <f>[1]浙江!AY40+[1]浙江!AY55+[1]浙江!AY71+[1]浙江!AY87+[1]浙江!AY102+[1]浙江!AJ118+[1]浙江!BB134+[1]浙江!BB150+[1]浙江!BE150+[1]浙江!BB165</f>
        <v>0</v>
      </c>
      <c r="AA13" s="36">
        <f>[1]安徽!AY40+[1]安徽!AY55+[1]安徽!AY71+[1]安徽!AY87+[1]安徽!AY102+[1]安徽!AJ118+[1]安徽!BB134+[1]安徽!BB150+[1]安徽!BE150+[1]安徽!BB165</f>
        <v>0</v>
      </c>
      <c r="AB13" s="36">
        <f>[1]福建!AY40+[1]福建!AY55+[1]福建!AY71+[1]福建!AY87+[1]福建!AY102+[1]福建!AJ118+[1]福建!BB134+[1]福建!BB150+[1]福建!BE150+[1]福建!BB165</f>
        <v>0</v>
      </c>
      <c r="AC13" s="36">
        <f>[1]江西!AY40+[1]江西!AY55+[1]江西!AY71+[1]江西!AY87+[1]江西!AY102+[1]江西!AJ118+[1]江西!BB134+[1]江西!BB150+[1]江西!BE150+[1]江西!BB165</f>
        <v>0</v>
      </c>
      <c r="AD13" s="36">
        <f>[1]山东!AY40+[1]山东!AY55+[1]山东!AY71+[1]山东!AY87+[1]山东!AY102+[1]山东!AJ118+[1]山东!BB134+[1]山东!BB150+[1]山东!BE150+[1]山东!BB165</f>
        <v>2330.80531687781</v>
      </c>
      <c r="AE13" s="36">
        <f>[1]河南!AY40+[1]河南!AY55+[1]河南!AY71+[1]河南!AY87+[1]河南!AY102+[1]河南!AJ118+[1]河南!BB134+[1]河南!BB150+[1]河南!BE150+[1]河南!BB165</f>
        <v>3139.21145655388</v>
      </c>
      <c r="AF13" s="36">
        <f>[1]湖北!AY40+[1]湖北!AY55+[1]湖北!AY71+[1]湖北!AY87+[1]湖北!AY102+[1]湖北!AJ118+[1]湖北!BB134+[1]湖北!BB150+[1]湖北!BE150+[1]湖北!BB165</f>
        <v>0</v>
      </c>
      <c r="AG13" s="36">
        <f>[1]湖南!AY40+[1]湖南!AY55+[1]湖南!AY71+[1]湖南!AY87+[1]湖南!AY102+[1]湖南!AJ118+[1]湖南!BB134+[1]湖南!BB150+[1]湖南!BE150+[1]湖南!BB165</f>
        <v>811.040796480317</v>
      </c>
      <c r="AH13" s="36">
        <f>[1]广东!AY40+[1]广东!AY55+[1]广东!AY71+[1]广东!AY87+[1]广东!AY102+[1]广东!AJ118+[1]广东!BB134+[1]广东!BB150+[1]广东!BE150+[1]广东!BB165</f>
        <v>0</v>
      </c>
      <c r="AI13" s="36">
        <f>[1]广西!AY40+[1]广西!AY55+[1]广西!AY71+[1]广西!AY87+[1]广西!AY102+[1]广西!AJ118+[1]广西!BB134+[1]广西!BB150+[1]广西!BE150+[1]广西!BB165</f>
        <v>27694.9197900489</v>
      </c>
      <c r="AJ13" s="36">
        <f>[1]海南!AY40+[1]海南!AY55+[1]海南!AY71+[1]海南!AY87+[1]海南!AY102+[1]海南!AJ118+[1]海南!BB134+[1]海南!BB150+[1]海南!BE150+[1]海南!BB165</f>
        <v>0</v>
      </c>
      <c r="AK13" s="36">
        <f>[1]重庆!AY40+[1]重庆!AY55+[1]重庆!AY71+[1]重庆!AY87+[1]重庆!AY102+[1]重庆!AJ118+[1]重庆!BB134+[1]重庆!BB150+[1]重庆!BE150+[1]重庆!BB165</f>
        <v>3588.97889726861</v>
      </c>
      <c r="AL13" s="36">
        <f>[1]四川!AY40+[1]四川!AY55+[1]四川!AY71+[1]四川!AY87+[1]四川!AY102+[1]四川!AJ118+[1]四川!BB134+[1]四川!BB150+[1]四川!BE150+[1]四川!BB165</f>
        <v>50044.9087546291</v>
      </c>
      <c r="AM13" s="36">
        <f>[1]贵州!AY40+[1]贵州!AY55+[1]贵州!AY71+[1]贵州!AY87+[1]贵州!AY102+[1]贵州!AJ118+[1]贵州!BB134+[1]贵州!BB150+[1]贵州!BE150+[1]贵州!BB165</f>
        <v>3452.14479967018</v>
      </c>
      <c r="AN13" s="36">
        <f>[1]云南!AY40+[1]云南!AY55+[1]云南!AY71+[1]云南!AY87+[1]云南!AY102+[1]云南!AJ118+[1]云南!BB134+[1]云南!BB150+[1]云南!BE150+[1]云南!BB165</f>
        <v>13536.1279508276</v>
      </c>
      <c r="AO13" s="36">
        <f>[1]西藏!AY40+[1]西藏!AY55+[1]西藏!AY71+[1]西藏!AY87+[1]西藏!AY102+[1]西藏!AJ118+[1]西藏!BB134+[1]西藏!BB150+[1]西藏!BE150+[1]西藏!BB165</f>
        <v>368.455065659055</v>
      </c>
      <c r="AP13" s="36">
        <f>[1]陕西!AY40+[1]陕西!AY55+[1]陕西!AY71+[1]陕西!AY87+[1]陕西!AY102+[1]陕西!AJ118+[1]陕西!BB134+[1]陕西!BB150+[1]陕西!BE150+[1]陕西!BB165</f>
        <v>198.824562768345</v>
      </c>
      <c r="AQ13" s="36">
        <f>[1]甘肃!AY40+[1]甘肃!AY55+[1]甘肃!AY71+[1]甘肃!AY87+[1]甘肃!AY102+[1]甘肃!AJ118+[1]甘肃!BB134+[1]甘肃!BB150+[1]甘肃!BE150+[1]甘肃!BB165</f>
        <v>6565.9933009131</v>
      </c>
      <c r="AR13" s="36">
        <f>[1]青海!AY40+[1]青海!AY55+[1]青海!AY71+[1]青海!AY87+[1]青海!AY102+[1]青海!AJ118+[1]青海!BB134+[1]青海!BB150+[1]青海!BE150+[1]青海!BB165</f>
        <v>31.2408986259765</v>
      </c>
      <c r="AS13" s="39">
        <f>[1]宁夏!AY40+[1]宁夏!AY55+[1]宁夏!AY71+[1]宁夏!AY87+[1]宁夏!AY102+[1]宁夏!AJ118+[1]宁夏!BB134+[1]宁夏!BB150+[1]宁夏!BE150+[1]宁夏!BB165</f>
        <v>99.5302626926458</v>
      </c>
      <c r="AT13" s="36">
        <f>[1]新疆!AY40+[1]新疆!AY55+[1]新疆!AY71+[1]新疆!AY87+[1]新疆!AY102+[1]新疆!AJ118+[1]新疆!BB134+[1]新疆!BB150+[1]新疆!BE150+[1]新疆!BB165</f>
        <v>0</v>
      </c>
      <c r="AU13" s="36">
        <f t="shared" si="0"/>
        <v>125344.944643676</v>
      </c>
      <c r="AV13" s="40">
        <f t="shared" si="1"/>
        <v>0.125344944643676</v>
      </c>
      <c r="AW13" s="43">
        <f t="shared" si="2"/>
        <v>1100</v>
      </c>
      <c r="AX13"/>
      <c r="AY13"/>
      <c r="AZ13"/>
    </row>
    <row r="14" spans="15:52"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9"/>
      <c r="AT14" s="36"/>
      <c r="AU14" s="42">
        <f>SUM(AU2:AU13)</f>
        <v>125344.944643676</v>
      </c>
      <c r="AV14" s="40">
        <f>AVERAGE(AV2:AV13)</f>
        <v>0.0104454120536397</v>
      </c>
      <c r="AW14" s="39"/>
      <c r="AX14"/>
      <c r="AY14"/>
      <c r="AZ14"/>
    </row>
    <row r="15" spans="15:52"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9"/>
      <c r="AT15" s="36"/>
      <c r="AU15" s="36" t="s">
        <v>50</v>
      </c>
      <c r="AV15" s="36" t="s">
        <v>51</v>
      </c>
      <c r="AW15" s="36"/>
      <c r="AX15"/>
      <c r="AY15"/>
      <c r="AZ15"/>
    </row>
    <row r="16" spans="1:52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10807209.7631748</v>
      </c>
      <c r="J16" s="7" t="s">
        <v>35</v>
      </c>
      <c r="K16" s="7">
        <f>I16/(10000*1000)</f>
        <v>1.08072097631748</v>
      </c>
      <c r="L16" s="7" t="s">
        <v>56</v>
      </c>
      <c r="M16" s="6"/>
      <c r="N16" s="6"/>
      <c r="O16" s="6"/>
      <c r="P16" s="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</row>
    <row r="17" spans="1:52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6786732.16971591</v>
      </c>
      <c r="J17" s="7" t="s">
        <v>35</v>
      </c>
      <c r="K17" s="7">
        <f>I17/(10000*1000)</f>
        <v>0.678673216971591</v>
      </c>
      <c r="L17" s="7" t="s">
        <v>56</v>
      </c>
      <c r="M17" s="6"/>
      <c r="N17" s="6"/>
      <c r="O17" s="6"/>
      <c r="P17" s="6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</row>
    <row r="18" spans="1:52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</row>
    <row r="19" ht="16.2" spans="1:52">
      <c r="A19" s="6" t="s">
        <v>61</v>
      </c>
      <c r="B19" s="6" t="s">
        <v>62</v>
      </c>
      <c r="C19" s="6">
        <v>1.987</v>
      </c>
      <c r="D19" s="6"/>
      <c r="E19" s="6"/>
      <c r="F19" s="6"/>
      <c r="G19" s="35" t="s">
        <v>63</v>
      </c>
      <c r="H19" s="35">
        <f>K16+天津!K16+河北!K16+山西!K16+内蒙!K16+辽宁!K16+吉林!K16+黑龙江!K16+上海!K16+江苏!K16+浙江!K16+安徽!K16+福建!K16+江西!K16+山东!K16+河南!K16+湖北!K16+湖南!K16+广东!K16+广西!K16+海南!K16+重庆!K16+四川!K16+贵州!K16+云南!K16+西藏!K16+陕西!K16+甘肃!K16+青海!K16+宁夏!K16+新疆!K16</f>
        <v>258.457672040989</v>
      </c>
      <c r="I19" s="35" t="s">
        <v>56</v>
      </c>
      <c r="J19" s="6"/>
      <c r="K19" s="6"/>
      <c r="L19" s="6"/>
      <c r="M19" s="6"/>
      <c r="N19" s="6"/>
      <c r="O19" s="6"/>
      <c r="P19" s="6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</row>
    <row r="20" ht="16.2" spans="1:52">
      <c r="A20" s="6" t="s">
        <v>64</v>
      </c>
      <c r="B20" s="6" t="s">
        <v>65</v>
      </c>
      <c r="C20" s="6">
        <v>1</v>
      </c>
      <c r="D20" s="6"/>
      <c r="E20" s="6"/>
      <c r="F20" s="6"/>
      <c r="G20" s="35" t="s">
        <v>66</v>
      </c>
      <c r="H20" s="35"/>
      <c r="I20" s="35" t="s">
        <v>56</v>
      </c>
      <c r="J20" s="6"/>
      <c r="K20" s="6"/>
      <c r="L20" s="6"/>
      <c r="M20" s="6"/>
      <c r="N20" s="6"/>
      <c r="O20" s="6"/>
      <c r="P20" s="6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</row>
    <row r="21" spans="1:52">
      <c r="A21" s="6" t="s">
        <v>67</v>
      </c>
      <c r="B21" s="6" t="s">
        <v>65</v>
      </c>
      <c r="C21" s="6">
        <v>3</v>
      </c>
      <c r="D21" s="6"/>
      <c r="E21" s="6"/>
      <c r="F21" s="6"/>
      <c r="G21" s="4" t="s">
        <v>68</v>
      </c>
      <c r="H21" s="4"/>
      <c r="I21" s="4" t="s">
        <v>69</v>
      </c>
      <c r="J21" s="6"/>
      <c r="K21" s="6"/>
      <c r="L21" s="6"/>
      <c r="M21" s="6"/>
      <c r="N21" s="6"/>
      <c r="O21" s="6"/>
      <c r="P21" s="6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</row>
    <row r="22" spans="1:52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</row>
    <row r="23" spans="1:19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4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</row>
    <row r="28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pans="1:47">
      <c r="A29" s="6" t="s">
        <v>105</v>
      </c>
      <c r="B29" s="6">
        <v>1192.09</v>
      </c>
      <c r="C29" s="9" t="s">
        <v>106</v>
      </c>
      <c r="D29" s="9">
        <v>-3</v>
      </c>
      <c r="E29" s="9"/>
      <c r="F29" s="9"/>
      <c r="G29" s="6">
        <v>1</v>
      </c>
      <c r="H29" s="11">
        <f t="shared" ref="H29:H40" si="3">E30</f>
        <v>-3</v>
      </c>
      <c r="I29" s="11">
        <f t="shared" ref="I29:I40" si="4">H29+273.15</f>
        <v>270.15</v>
      </c>
      <c r="J29" s="11">
        <f>EXP(($C$18*(I29-$C$16))/($C$19*I29*$C$16))</f>
        <v>0.0117298241675131</v>
      </c>
      <c r="K29" s="11">
        <f>$B$29/12</f>
        <v>99.3408333333333</v>
      </c>
      <c r="L29" s="11">
        <f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0.0116525050765423</v>
      </c>
      <c r="Q29" s="16">
        <f>P29*$B$31</f>
        <v>0.00151482565995049</v>
      </c>
      <c r="R29" s="11">
        <f>L29*$B$31</f>
        <v>0.129143083333333</v>
      </c>
      <c r="S29" s="17">
        <f t="shared" ref="S29:S40" si="6">Q29/R29</f>
        <v>0.0117298241675132</v>
      </c>
      <c r="T29" s="3">
        <v>0.01</v>
      </c>
      <c r="U29" s="18">
        <f>S29*T29</f>
        <v>0.000117298241675132</v>
      </c>
      <c r="V29" s="17"/>
      <c r="W29" s="3"/>
      <c r="X29" s="18"/>
      <c r="Y29" s="19">
        <v>0.02</v>
      </c>
      <c r="Z29" s="3">
        <v>0.21</v>
      </c>
      <c r="AA29" s="20">
        <f>Y29*Z29</f>
        <v>0.0042</v>
      </c>
      <c r="AB29" s="3">
        <v>0.01</v>
      </c>
      <c r="AC29" s="3">
        <v>0.29</v>
      </c>
      <c r="AD29" s="20">
        <f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>AK29*AL29</f>
        <v>0.011</v>
      </c>
      <c r="AN29" s="3">
        <v>0.01</v>
      </c>
      <c r="AO29" s="3">
        <v>0.38</v>
      </c>
      <c r="AP29" s="3">
        <f>AO29*AN29</f>
        <v>0.0038</v>
      </c>
      <c r="AQ29" s="1">
        <f>(AP29+AM29+AD29+AA29+U29+X29+AG29+AJ29)</f>
        <v>0.0220172982416751</v>
      </c>
      <c r="AR29" s="25">
        <f>$B$29/12</f>
        <v>99.3408333333333</v>
      </c>
      <c r="AS29" s="1">
        <f>$B$31</f>
        <v>0.13</v>
      </c>
      <c r="AT29" s="2">
        <f>$E$4/12</f>
        <v>0.941666666666667</v>
      </c>
      <c r="AU29" s="1">
        <f>AT29*10000*AS29*0.67*AR29*AQ29</f>
        <v>1793.93695570749</v>
      </c>
    </row>
    <row r="30" spans="1:47">
      <c r="A30" s="6" t="s">
        <v>108</v>
      </c>
      <c r="B30" s="6">
        <v>1</v>
      </c>
      <c r="C30" s="9">
        <v>1</v>
      </c>
      <c r="D30" s="12">
        <v>-5.40134245874193</v>
      </c>
      <c r="E30" s="13">
        <f t="shared" ref="E30:E41" si="7">D29</f>
        <v>-3</v>
      </c>
      <c r="F30" s="9" t="s">
        <v>107</v>
      </c>
      <c r="G30" s="6">
        <v>2</v>
      </c>
      <c r="H30" s="11">
        <f t="shared" si="3"/>
        <v>-5.40134245874193</v>
      </c>
      <c r="I30" s="11">
        <f t="shared" si="4"/>
        <v>267.748657541258</v>
      </c>
      <c r="J30" s="11">
        <f t="shared" ref="J30:J40" si="8">EXP(($C$18*(I30-$C$16))/($C$19*I30*$C$16))</f>
        <v>0.00848996921697633</v>
      </c>
      <c r="K30" s="11">
        <f t="shared" ref="K30:K40" si="9">$B$29/12</f>
        <v>99.3408333333333</v>
      </c>
      <c r="L30" s="11">
        <f t="shared" ref="L30:L40" si="10">K30*$B$30/100</f>
        <v>0.993408333333333</v>
      </c>
      <c r="M30" s="6" t="s">
        <v>107</v>
      </c>
      <c r="N30" s="6"/>
      <c r="O30" s="11">
        <f t="shared" ref="O30:O40" si="11">L30+O29-P29-N30</f>
        <v>1.97516416159012</v>
      </c>
      <c r="P30" s="11">
        <f t="shared" si="5"/>
        <v>0.016769082930375</v>
      </c>
      <c r="Q30" s="16">
        <f t="shared" ref="Q30:Q40" si="12">P30*$B$31</f>
        <v>0.00217998078094875</v>
      </c>
      <c r="R30" s="11">
        <f t="shared" ref="R30:R40" si="13">L30*$B$31</f>
        <v>0.129143083333333</v>
      </c>
      <c r="S30" s="17">
        <f t="shared" si="6"/>
        <v>0.01688035258785</v>
      </c>
      <c r="T30" s="3">
        <v>0.01</v>
      </c>
      <c r="U30" s="18">
        <f t="shared" ref="U30:U40" si="14">S30*T30</f>
        <v>0.0001688035258785</v>
      </c>
      <c r="V30" s="17"/>
      <c r="W30" s="3"/>
      <c r="X30" s="18"/>
      <c r="Y30" s="19">
        <v>0.02</v>
      </c>
      <c r="Z30" s="3">
        <v>0.21</v>
      </c>
      <c r="AA30" s="20">
        <f t="shared" ref="AA30:AA40" si="15">Y30*Z30</f>
        <v>0.0042</v>
      </c>
      <c r="AB30" s="3">
        <v>0.01</v>
      </c>
      <c r="AC30" s="3">
        <v>0.29</v>
      </c>
      <c r="AD30" s="20">
        <f t="shared" ref="AD30:AD40" si="16">AB30*AC30</f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ref="AM30:AM40" si="17">AK30*AL30</f>
        <v>0.011</v>
      </c>
      <c r="AN30" s="3">
        <v>0.01</v>
      </c>
      <c r="AO30" s="3">
        <v>0.38</v>
      </c>
      <c r="AP30" s="3">
        <f t="shared" ref="AP30:AP40" si="18">AO30*AN30</f>
        <v>0.0038</v>
      </c>
      <c r="AQ30" s="1">
        <f t="shared" ref="AQ30:AQ40" si="19">(AP30+AM30+AD30+AA30+U30+X30+AG30+AJ30)</f>
        <v>0.0220688035258785</v>
      </c>
      <c r="AR30" s="25">
        <f t="shared" ref="AR30:AR40" si="20">$B$29/12</f>
        <v>99.3408333333333</v>
      </c>
      <c r="AS30" s="1">
        <f t="shared" ref="AS30:AS40" si="21">$B$31</f>
        <v>0.13</v>
      </c>
      <c r="AT30" s="2">
        <f t="shared" ref="AT30:AT40" si="22">$E$4/12</f>
        <v>0.941666666666667</v>
      </c>
      <c r="AU30" s="1">
        <f t="shared" ref="AU30:AU40" si="23">AT30*10000*AS30*0.67*AR30*AQ30</f>
        <v>1798.13353022505</v>
      </c>
    </row>
    <row r="31" spans="1:47">
      <c r="A31" s="6" t="s">
        <v>70</v>
      </c>
      <c r="B31" s="6">
        <v>0.13</v>
      </c>
      <c r="C31" s="9">
        <v>2</v>
      </c>
      <c r="D31" s="12">
        <v>-1.13587845560714</v>
      </c>
      <c r="E31" s="13">
        <f t="shared" si="7"/>
        <v>-5.40134245874193</v>
      </c>
      <c r="F31" s="9" t="s">
        <v>107</v>
      </c>
      <c r="G31" s="6">
        <v>3</v>
      </c>
      <c r="H31" s="11">
        <f t="shared" si="3"/>
        <v>-1.13587845560714</v>
      </c>
      <c r="I31" s="11">
        <f t="shared" si="4"/>
        <v>272.014121544393</v>
      </c>
      <c r="J31" s="11">
        <f t="shared" si="8"/>
        <v>0.0150162469809465</v>
      </c>
      <c r="K31" s="11">
        <f t="shared" si="9"/>
        <v>99.3408333333333</v>
      </c>
      <c r="L31" s="11">
        <f t="shared" si="10"/>
        <v>0.993408333333333</v>
      </c>
      <c r="M31" s="6" t="s">
        <v>107</v>
      </c>
      <c r="N31" s="6"/>
      <c r="O31" s="11">
        <f t="shared" si="11"/>
        <v>2.95180341199308</v>
      </c>
      <c r="P31" s="11">
        <f t="shared" si="5"/>
        <v>0.0443250090736887</v>
      </c>
      <c r="Q31" s="16">
        <f t="shared" si="12"/>
        <v>0.00576225117957954</v>
      </c>
      <c r="R31" s="11">
        <f t="shared" si="13"/>
        <v>0.129143083333333</v>
      </c>
      <c r="S31" s="17">
        <f t="shared" si="6"/>
        <v>0.0446191234625126</v>
      </c>
      <c r="T31" s="3">
        <v>0.01</v>
      </c>
      <c r="U31" s="18">
        <f t="shared" si="14"/>
        <v>0.000446191234625126</v>
      </c>
      <c r="V31" s="17"/>
      <c r="W31" s="3"/>
      <c r="X31" s="18"/>
      <c r="Y31" s="19">
        <v>0.02</v>
      </c>
      <c r="Z31" s="3">
        <v>0.21</v>
      </c>
      <c r="AA31" s="20">
        <f t="shared" si="15"/>
        <v>0.0042</v>
      </c>
      <c r="AB31" s="3">
        <v>0.01</v>
      </c>
      <c r="AC31" s="3">
        <v>0.29</v>
      </c>
      <c r="AD31" s="20">
        <f t="shared" si="16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7"/>
        <v>0.011</v>
      </c>
      <c r="AN31" s="3">
        <v>0.01</v>
      </c>
      <c r="AO31" s="3">
        <v>0.38</v>
      </c>
      <c r="AP31" s="3">
        <f t="shared" si="18"/>
        <v>0.0038</v>
      </c>
      <c r="AQ31" s="1">
        <f t="shared" si="19"/>
        <v>0.0223461912346251</v>
      </c>
      <c r="AR31" s="25">
        <f t="shared" si="20"/>
        <v>99.3408333333333</v>
      </c>
      <c r="AS31" s="1">
        <f t="shared" si="21"/>
        <v>0.13</v>
      </c>
      <c r="AT31" s="2">
        <f t="shared" si="22"/>
        <v>0.941666666666667</v>
      </c>
      <c r="AU31" s="1">
        <f t="shared" si="23"/>
        <v>1820.73467121508</v>
      </c>
    </row>
    <row r="32" spans="1:47">
      <c r="A32" s="6"/>
      <c r="B32" s="6"/>
      <c r="C32" s="9">
        <v>3</v>
      </c>
      <c r="D32" s="12">
        <v>5.09506889229032</v>
      </c>
      <c r="E32" s="13">
        <f t="shared" si="7"/>
        <v>-1.13587845560714</v>
      </c>
      <c r="F32" s="9" t="s">
        <v>107</v>
      </c>
      <c r="G32" s="6">
        <v>4</v>
      </c>
      <c r="H32" s="11">
        <f t="shared" si="3"/>
        <v>5.09506889229032</v>
      </c>
      <c r="I32" s="11">
        <f t="shared" si="4"/>
        <v>278.24506889229</v>
      </c>
      <c r="J32" s="11">
        <f t="shared" si="8"/>
        <v>0.0334723663941589</v>
      </c>
      <c r="K32" s="11">
        <f t="shared" si="9"/>
        <v>99.3408333333333</v>
      </c>
      <c r="L32" s="11">
        <f t="shared" si="10"/>
        <v>0.993408333333333</v>
      </c>
      <c r="M32" s="6" t="s">
        <v>107</v>
      </c>
      <c r="N32" s="6"/>
      <c r="O32" s="11">
        <f t="shared" si="11"/>
        <v>3.90088673625273</v>
      </c>
      <c r="P32" s="11">
        <f t="shared" si="5"/>
        <v>0.130571910097966</v>
      </c>
      <c r="Q32" s="16">
        <f t="shared" si="12"/>
        <v>0.0169743483127356</v>
      </c>
      <c r="R32" s="11">
        <f t="shared" si="13"/>
        <v>0.129143083333333</v>
      </c>
      <c r="S32" s="17">
        <f t="shared" si="6"/>
        <v>0.131438307608955</v>
      </c>
      <c r="T32" s="3">
        <v>0.01</v>
      </c>
      <c r="U32" s="18">
        <f t="shared" si="14"/>
        <v>0.00131438307608955</v>
      </c>
      <c r="V32" s="17"/>
      <c r="W32" s="3"/>
      <c r="X32" s="18"/>
      <c r="Y32" s="19">
        <v>0.02</v>
      </c>
      <c r="Z32" s="3">
        <v>0.21</v>
      </c>
      <c r="AA32" s="20">
        <f t="shared" si="15"/>
        <v>0.0042</v>
      </c>
      <c r="AB32" s="3">
        <v>0.01</v>
      </c>
      <c r="AC32" s="3">
        <v>0.29</v>
      </c>
      <c r="AD32" s="20">
        <f t="shared" si="16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7"/>
        <v>0.011</v>
      </c>
      <c r="AN32" s="3">
        <v>0.01</v>
      </c>
      <c r="AO32" s="3">
        <v>0.38</v>
      </c>
      <c r="AP32" s="3">
        <f t="shared" si="18"/>
        <v>0.0038</v>
      </c>
      <c r="AQ32" s="1">
        <f t="shared" si="19"/>
        <v>0.0232143830760896</v>
      </c>
      <c r="AR32" s="25">
        <f t="shared" si="20"/>
        <v>99.3408333333333</v>
      </c>
      <c r="AS32" s="1">
        <f t="shared" si="21"/>
        <v>0.13</v>
      </c>
      <c r="AT32" s="2">
        <f t="shared" si="22"/>
        <v>0.941666666666667</v>
      </c>
      <c r="AU32" s="1">
        <f t="shared" si="23"/>
        <v>1891.47366071102</v>
      </c>
    </row>
    <row r="33" spans="1:47">
      <c r="A33" s="6"/>
      <c r="B33" s="6"/>
      <c r="C33" s="9">
        <v>4</v>
      </c>
      <c r="D33" s="12">
        <v>14.1180176956667</v>
      </c>
      <c r="E33" s="13">
        <f t="shared" si="7"/>
        <v>5.09506889229032</v>
      </c>
      <c r="F33" s="9" t="s">
        <v>107</v>
      </c>
      <c r="G33" s="6">
        <v>5</v>
      </c>
      <c r="H33" s="11">
        <f t="shared" si="3"/>
        <v>14.1180176956667</v>
      </c>
      <c r="I33" s="11">
        <f t="shared" si="4"/>
        <v>287.268017695667</v>
      </c>
      <c r="J33" s="11">
        <f t="shared" si="8"/>
        <v>0.100469212086905</v>
      </c>
      <c r="K33" s="11">
        <f t="shared" si="9"/>
        <v>99.3408333333333</v>
      </c>
      <c r="L33" s="11">
        <f t="shared" si="10"/>
        <v>0.993408333333333</v>
      </c>
      <c r="M33" s="6" t="s">
        <v>109</v>
      </c>
      <c r="N33" s="11">
        <f>(O32-P32)*C24/100</f>
        <v>3.58179908484702</v>
      </c>
      <c r="O33" s="11">
        <f t="shared" si="11"/>
        <v>1.18192407464107</v>
      </c>
      <c r="P33" s="11">
        <f t="shared" si="5"/>
        <v>0.118746980525733</v>
      </c>
      <c r="Q33" s="16">
        <f t="shared" si="12"/>
        <v>0.0154371074683453</v>
      </c>
      <c r="R33" s="11">
        <f t="shared" si="13"/>
        <v>0.129143083333333</v>
      </c>
      <c r="S33" s="17">
        <f t="shared" si="6"/>
        <v>0.119534914839383</v>
      </c>
      <c r="T33" s="3">
        <v>0.01</v>
      </c>
      <c r="U33" s="18">
        <f t="shared" si="14"/>
        <v>0.00119534914839383</v>
      </c>
      <c r="V33" s="17"/>
      <c r="W33" s="3"/>
      <c r="X33" s="18"/>
      <c r="Y33" s="19">
        <v>0.04</v>
      </c>
      <c r="Z33" s="3">
        <v>0.21</v>
      </c>
      <c r="AA33" s="20">
        <f t="shared" si="15"/>
        <v>0.0084</v>
      </c>
      <c r="AB33" s="3">
        <v>0.015</v>
      </c>
      <c r="AC33" s="3">
        <v>0.29</v>
      </c>
      <c r="AD33" s="20">
        <f t="shared" si="16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7"/>
        <v>0.011</v>
      </c>
      <c r="AN33" s="3">
        <v>0.015</v>
      </c>
      <c r="AO33" s="3">
        <v>0.38</v>
      </c>
      <c r="AP33" s="3">
        <f t="shared" si="18"/>
        <v>0.0057</v>
      </c>
      <c r="AQ33" s="1">
        <f t="shared" si="19"/>
        <v>0.0306453491483938</v>
      </c>
      <c r="AR33" s="25">
        <f t="shared" si="20"/>
        <v>99.3408333333333</v>
      </c>
      <c r="AS33" s="1">
        <f t="shared" si="21"/>
        <v>0.13</v>
      </c>
      <c r="AT33" s="2">
        <f t="shared" si="22"/>
        <v>0.941666666666667</v>
      </c>
      <c r="AU33" s="1">
        <f t="shared" si="23"/>
        <v>2496.93780564785</v>
      </c>
    </row>
    <row r="34" spans="1:47">
      <c r="A34" s="6"/>
      <c r="B34" s="6"/>
      <c r="C34" s="9">
        <v>5</v>
      </c>
      <c r="D34" s="12">
        <v>20.3872792396774</v>
      </c>
      <c r="E34" s="13">
        <f t="shared" si="7"/>
        <v>14.1180176956667</v>
      </c>
      <c r="F34" s="9" t="s">
        <v>109</v>
      </c>
      <c r="G34" s="6">
        <v>6</v>
      </c>
      <c r="H34" s="11">
        <f t="shared" si="3"/>
        <v>20.3872792396774</v>
      </c>
      <c r="I34" s="11">
        <f t="shared" si="4"/>
        <v>293.537279239677</v>
      </c>
      <c r="J34" s="11">
        <f t="shared" si="8"/>
        <v>0.207214894143414</v>
      </c>
      <c r="K34" s="11">
        <f t="shared" si="9"/>
        <v>99.3408333333333</v>
      </c>
      <c r="L34" s="11">
        <f t="shared" si="10"/>
        <v>0.993408333333333</v>
      </c>
      <c r="M34" s="6" t="s">
        <v>107</v>
      </c>
      <c r="N34" s="6"/>
      <c r="O34" s="11">
        <f t="shared" si="11"/>
        <v>2.05658542744867</v>
      </c>
      <c r="P34" s="11">
        <f t="shared" si="5"/>
        <v>0.426155131645665</v>
      </c>
      <c r="Q34" s="16">
        <f t="shared" si="12"/>
        <v>0.0554001671139365</v>
      </c>
      <c r="R34" s="11">
        <f t="shared" si="13"/>
        <v>0.129143083333333</v>
      </c>
      <c r="S34" s="17">
        <f t="shared" si="6"/>
        <v>0.428982843556107</v>
      </c>
      <c r="T34" s="3">
        <v>0.01</v>
      </c>
      <c r="U34" s="18">
        <f t="shared" si="14"/>
        <v>0.00428982843556107</v>
      </c>
      <c r="V34" s="17"/>
      <c r="W34" s="3"/>
      <c r="X34" s="18"/>
      <c r="Y34" s="19">
        <v>0.04</v>
      </c>
      <c r="Z34" s="3">
        <v>0.21</v>
      </c>
      <c r="AA34" s="20">
        <f t="shared" si="15"/>
        <v>0.0084</v>
      </c>
      <c r="AB34" s="3">
        <v>0.015</v>
      </c>
      <c r="AC34" s="3">
        <v>0.29</v>
      </c>
      <c r="AD34" s="20">
        <f t="shared" si="16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7"/>
        <v>0.011</v>
      </c>
      <c r="AN34" s="3">
        <v>0.015</v>
      </c>
      <c r="AO34" s="3">
        <v>0.38</v>
      </c>
      <c r="AP34" s="3">
        <f t="shared" si="18"/>
        <v>0.0057</v>
      </c>
      <c r="AQ34" s="1">
        <f t="shared" si="19"/>
        <v>0.0337398284355611</v>
      </c>
      <c r="AR34" s="25">
        <f t="shared" si="20"/>
        <v>99.3408333333333</v>
      </c>
      <c r="AS34" s="1">
        <f t="shared" si="21"/>
        <v>0.13</v>
      </c>
      <c r="AT34" s="2">
        <f t="shared" si="22"/>
        <v>0.941666666666667</v>
      </c>
      <c r="AU34" s="1">
        <f t="shared" si="23"/>
        <v>2749.07140946183</v>
      </c>
    </row>
    <row r="35" spans="1:47">
      <c r="A35" s="6"/>
      <c r="B35" s="6"/>
      <c r="C35" s="9">
        <v>6</v>
      </c>
      <c r="D35" s="12">
        <v>22.7895507783333</v>
      </c>
      <c r="E35" s="13">
        <f t="shared" si="7"/>
        <v>20.3872792396774</v>
      </c>
      <c r="F35" s="9" t="s">
        <v>107</v>
      </c>
      <c r="G35" s="6">
        <v>7</v>
      </c>
      <c r="H35" s="11">
        <f t="shared" si="3"/>
        <v>22.7895507783333</v>
      </c>
      <c r="I35" s="11">
        <f t="shared" si="4"/>
        <v>295.939550778333</v>
      </c>
      <c r="J35" s="11">
        <f t="shared" si="8"/>
        <v>0.271243307625561</v>
      </c>
      <c r="K35" s="11">
        <f t="shared" si="9"/>
        <v>99.3408333333333</v>
      </c>
      <c r="L35" s="11">
        <f t="shared" si="10"/>
        <v>0.993408333333333</v>
      </c>
      <c r="M35" s="6" t="s">
        <v>107</v>
      </c>
      <c r="N35" s="6"/>
      <c r="O35" s="11">
        <f t="shared" si="11"/>
        <v>2.62383862913634</v>
      </c>
      <c r="P35" s="11">
        <f t="shared" si="5"/>
        <v>0.71169866844266</v>
      </c>
      <c r="Q35" s="16">
        <f t="shared" si="12"/>
        <v>0.0925208268975458</v>
      </c>
      <c r="R35" s="11">
        <f t="shared" si="13"/>
        <v>0.129143083333333</v>
      </c>
      <c r="S35" s="17">
        <f t="shared" si="6"/>
        <v>0.71642107737771</v>
      </c>
      <c r="T35" s="3">
        <v>0.01</v>
      </c>
      <c r="U35" s="18">
        <f t="shared" si="14"/>
        <v>0.0071642107737771</v>
      </c>
      <c r="V35" s="17"/>
      <c r="W35" s="3"/>
      <c r="X35" s="18"/>
      <c r="Y35" s="19">
        <v>0.04</v>
      </c>
      <c r="Z35" s="3">
        <v>0.21</v>
      </c>
      <c r="AA35" s="20">
        <f t="shared" si="15"/>
        <v>0.0084</v>
      </c>
      <c r="AB35" s="3">
        <v>0.015</v>
      </c>
      <c r="AC35" s="3">
        <v>0.29</v>
      </c>
      <c r="AD35" s="20">
        <f t="shared" si="16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7"/>
        <v>0.011</v>
      </c>
      <c r="AN35" s="3">
        <v>0.015</v>
      </c>
      <c r="AO35" s="3">
        <v>0.38</v>
      </c>
      <c r="AP35" s="3">
        <f t="shared" si="18"/>
        <v>0.0057</v>
      </c>
      <c r="AQ35" s="1">
        <f t="shared" si="19"/>
        <v>0.0366142107737771</v>
      </c>
      <c r="AR35" s="25">
        <f t="shared" si="20"/>
        <v>99.3408333333333</v>
      </c>
      <c r="AS35" s="1">
        <f t="shared" si="21"/>
        <v>0.13</v>
      </c>
      <c r="AT35" s="2">
        <f t="shared" si="22"/>
        <v>0.941666666666667</v>
      </c>
      <c r="AU35" s="1">
        <f t="shared" si="23"/>
        <v>2983.27183881325</v>
      </c>
    </row>
    <row r="36" spans="1:47">
      <c r="A36" s="6"/>
      <c r="B36" s="6"/>
      <c r="C36" s="9">
        <v>7</v>
      </c>
      <c r="D36" s="12">
        <v>25.0656106677419</v>
      </c>
      <c r="E36" s="13">
        <f t="shared" si="7"/>
        <v>22.7895507783333</v>
      </c>
      <c r="F36" s="9" t="s">
        <v>107</v>
      </c>
      <c r="G36" s="6">
        <v>8</v>
      </c>
      <c r="H36" s="11">
        <f t="shared" si="3"/>
        <v>25.0656106677419</v>
      </c>
      <c r="I36" s="11">
        <f t="shared" si="4"/>
        <v>298.215610667742</v>
      </c>
      <c r="J36" s="11">
        <f t="shared" si="8"/>
        <v>0.348670525086125</v>
      </c>
      <c r="K36" s="11">
        <f t="shared" si="9"/>
        <v>99.3408333333333</v>
      </c>
      <c r="L36" s="11">
        <f t="shared" si="10"/>
        <v>0.993408333333333</v>
      </c>
      <c r="M36" s="6" t="s">
        <v>107</v>
      </c>
      <c r="N36" s="6"/>
      <c r="O36" s="11">
        <f t="shared" si="11"/>
        <v>2.90554829402701</v>
      </c>
      <c r="P36" s="11">
        <f t="shared" si="5"/>
        <v>1.01307904934149</v>
      </c>
      <c r="Q36" s="16">
        <f t="shared" si="12"/>
        <v>0.131700276414394</v>
      </c>
      <c r="R36" s="11">
        <f t="shared" si="13"/>
        <v>0.129143083333333</v>
      </c>
      <c r="S36" s="17">
        <f t="shared" si="6"/>
        <v>1.0198012391764</v>
      </c>
      <c r="T36" s="3">
        <v>0.01</v>
      </c>
      <c r="U36" s="18">
        <f t="shared" si="14"/>
        <v>0.010198012391764</v>
      </c>
      <c r="V36" s="17"/>
      <c r="W36" s="3"/>
      <c r="X36" s="18"/>
      <c r="Y36" s="19">
        <v>0.04</v>
      </c>
      <c r="Z36" s="3">
        <v>0.21</v>
      </c>
      <c r="AA36" s="20">
        <f t="shared" si="15"/>
        <v>0.0084</v>
      </c>
      <c r="AB36" s="3">
        <v>0.015</v>
      </c>
      <c r="AC36" s="3">
        <v>0.29</v>
      </c>
      <c r="AD36" s="20">
        <f t="shared" si="16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7"/>
        <v>0.011</v>
      </c>
      <c r="AN36" s="3">
        <v>0.015</v>
      </c>
      <c r="AO36" s="3">
        <v>0.38</v>
      </c>
      <c r="AP36" s="3">
        <f t="shared" si="18"/>
        <v>0.0057</v>
      </c>
      <c r="AQ36" s="1">
        <f t="shared" si="19"/>
        <v>0.039648012391764</v>
      </c>
      <c r="AR36" s="25">
        <f t="shared" si="20"/>
        <v>99.3408333333333</v>
      </c>
      <c r="AS36" s="1">
        <f t="shared" si="21"/>
        <v>0.13</v>
      </c>
      <c r="AT36" s="2">
        <f t="shared" si="22"/>
        <v>0.941666666666667</v>
      </c>
      <c r="AU36" s="1">
        <f t="shared" si="23"/>
        <v>3230.4615157233</v>
      </c>
    </row>
    <row r="37" spans="1:47">
      <c r="A37" s="6"/>
      <c r="B37" s="6"/>
      <c r="C37" s="9">
        <v>8</v>
      </c>
      <c r="D37" s="12">
        <v>22.9815066051613</v>
      </c>
      <c r="E37" s="13">
        <f t="shared" si="7"/>
        <v>25.0656106677419</v>
      </c>
      <c r="F37" s="9" t="s">
        <v>107</v>
      </c>
      <c r="G37" s="6">
        <v>9</v>
      </c>
      <c r="H37" s="11">
        <f t="shared" si="3"/>
        <v>22.9815066051613</v>
      </c>
      <c r="I37" s="11">
        <f t="shared" si="4"/>
        <v>296.131506605161</v>
      </c>
      <c r="J37" s="11">
        <f t="shared" si="8"/>
        <v>0.277090236296725</v>
      </c>
      <c r="K37" s="11">
        <f t="shared" si="9"/>
        <v>99.3408333333333</v>
      </c>
      <c r="L37" s="11">
        <f t="shared" si="10"/>
        <v>0.993408333333333</v>
      </c>
      <c r="M37" s="6" t="s">
        <v>107</v>
      </c>
      <c r="N37" s="6"/>
      <c r="O37" s="11">
        <f t="shared" si="11"/>
        <v>2.88587757801885</v>
      </c>
      <c r="P37" s="11">
        <f t="shared" si="5"/>
        <v>0.799648500016666</v>
      </c>
      <c r="Q37" s="16">
        <f t="shared" si="12"/>
        <v>0.103954305002167</v>
      </c>
      <c r="R37" s="11">
        <f t="shared" si="13"/>
        <v>0.129143083333333</v>
      </c>
      <c r="S37" s="17">
        <f t="shared" si="6"/>
        <v>0.804954491707842</v>
      </c>
      <c r="T37" s="3">
        <v>0.01</v>
      </c>
      <c r="U37" s="18">
        <f t="shared" si="14"/>
        <v>0.00804954491707842</v>
      </c>
      <c r="V37" s="17"/>
      <c r="W37" s="3"/>
      <c r="X37" s="18"/>
      <c r="Y37" s="19">
        <v>0.04</v>
      </c>
      <c r="Z37" s="3">
        <v>0.21</v>
      </c>
      <c r="AA37" s="20">
        <f t="shared" si="15"/>
        <v>0.0084</v>
      </c>
      <c r="AB37" s="3">
        <v>0.015</v>
      </c>
      <c r="AC37" s="3">
        <v>0.29</v>
      </c>
      <c r="AD37" s="20">
        <f t="shared" si="16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7"/>
        <v>0.011</v>
      </c>
      <c r="AN37" s="3">
        <v>0.015</v>
      </c>
      <c r="AO37" s="3">
        <v>0.38</v>
      </c>
      <c r="AP37" s="3">
        <f t="shared" si="18"/>
        <v>0.0057</v>
      </c>
      <c r="AQ37" s="1">
        <f t="shared" si="19"/>
        <v>0.0374995449170784</v>
      </c>
      <c r="AR37" s="25">
        <f t="shared" si="20"/>
        <v>99.3408333333333</v>
      </c>
      <c r="AS37" s="1">
        <f t="shared" si="21"/>
        <v>0.13</v>
      </c>
      <c r="AT37" s="2">
        <f t="shared" si="22"/>
        <v>0.941666666666667</v>
      </c>
      <c r="AU37" s="1">
        <f t="shared" si="23"/>
        <v>3055.40755775499</v>
      </c>
    </row>
    <row r="38" spans="1:47">
      <c r="A38" s="6"/>
      <c r="B38" s="6"/>
      <c r="C38" s="9">
        <v>9</v>
      </c>
      <c r="D38" s="12">
        <v>19.1919339203333</v>
      </c>
      <c r="E38" s="13">
        <f t="shared" si="7"/>
        <v>22.9815066051613</v>
      </c>
      <c r="F38" s="9" t="s">
        <v>107</v>
      </c>
      <c r="G38" s="6">
        <v>10</v>
      </c>
      <c r="H38" s="11">
        <f t="shared" si="3"/>
        <v>19.1919339203333</v>
      </c>
      <c r="I38" s="11">
        <f t="shared" si="4"/>
        <v>292.341933920333</v>
      </c>
      <c r="J38" s="11">
        <f t="shared" si="8"/>
        <v>0.180932982548149</v>
      </c>
      <c r="K38" s="11">
        <f t="shared" si="9"/>
        <v>99.3408333333333</v>
      </c>
      <c r="L38" s="11">
        <f t="shared" si="10"/>
        <v>0.993408333333333</v>
      </c>
      <c r="M38" s="6" t="s">
        <v>107</v>
      </c>
      <c r="N38" s="6"/>
      <c r="O38" s="11">
        <f t="shared" si="11"/>
        <v>3.07963741133552</v>
      </c>
      <c r="P38" s="11">
        <f t="shared" si="5"/>
        <v>0.557207981999796</v>
      </c>
      <c r="Q38" s="16">
        <f t="shared" si="12"/>
        <v>0.0724370376599734</v>
      </c>
      <c r="R38" s="11">
        <f t="shared" si="13"/>
        <v>0.129143083333333</v>
      </c>
      <c r="S38" s="17">
        <f t="shared" si="6"/>
        <v>0.560905282654629</v>
      </c>
      <c r="T38" s="3">
        <v>0.01</v>
      </c>
      <c r="U38" s="18">
        <f t="shared" si="14"/>
        <v>0.00560905282654629</v>
      </c>
      <c r="V38" s="17"/>
      <c r="W38" s="3"/>
      <c r="X38" s="18"/>
      <c r="Y38" s="19">
        <v>0.02</v>
      </c>
      <c r="Z38" s="3">
        <v>0.21</v>
      </c>
      <c r="AA38" s="20">
        <f t="shared" si="15"/>
        <v>0.0042</v>
      </c>
      <c r="AB38" s="3">
        <v>0.01</v>
      </c>
      <c r="AC38" s="3">
        <v>0.29</v>
      </c>
      <c r="AD38" s="20">
        <f t="shared" si="16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7"/>
        <v>0.011</v>
      </c>
      <c r="AN38" s="3">
        <v>0.01</v>
      </c>
      <c r="AO38" s="3">
        <v>0.38</v>
      </c>
      <c r="AP38" s="3">
        <f t="shared" si="18"/>
        <v>0.0038</v>
      </c>
      <c r="AQ38" s="1">
        <f t="shared" si="19"/>
        <v>0.0275090528265463</v>
      </c>
      <c r="AR38" s="25">
        <f t="shared" si="20"/>
        <v>99.3408333333333</v>
      </c>
      <c r="AS38" s="1">
        <f t="shared" si="21"/>
        <v>0.13</v>
      </c>
      <c r="AT38" s="2">
        <f t="shared" si="22"/>
        <v>0.941666666666667</v>
      </c>
      <c r="AU38" s="1">
        <f t="shared" si="23"/>
        <v>2241.3970115843</v>
      </c>
    </row>
    <row r="39" spans="1:47">
      <c r="A39" s="6"/>
      <c r="B39" s="6"/>
      <c r="C39" s="9">
        <v>10</v>
      </c>
      <c r="D39" s="12">
        <v>9.61837489070968</v>
      </c>
      <c r="E39" s="13">
        <f t="shared" si="7"/>
        <v>19.1919339203333</v>
      </c>
      <c r="F39" s="9" t="s">
        <v>107</v>
      </c>
      <c r="G39" s="6">
        <v>11</v>
      </c>
      <c r="H39" s="11">
        <f t="shared" si="3"/>
        <v>9.61837489070968</v>
      </c>
      <c r="I39" s="11">
        <f t="shared" si="4"/>
        <v>282.76837489071</v>
      </c>
      <c r="J39" s="11">
        <f t="shared" si="8"/>
        <v>0.0585859621538306</v>
      </c>
      <c r="K39" s="11">
        <f t="shared" si="9"/>
        <v>99.3408333333333</v>
      </c>
      <c r="L39" s="11">
        <f t="shared" si="10"/>
        <v>0.993408333333333</v>
      </c>
      <c r="M39" s="6" t="s">
        <v>109</v>
      </c>
      <c r="N39" s="11">
        <f>(O38-P38)*C24/100</f>
        <v>2.39630795786894</v>
      </c>
      <c r="O39" s="11">
        <f t="shared" si="11"/>
        <v>1.11952980480012</v>
      </c>
      <c r="P39" s="11">
        <f t="shared" si="5"/>
        <v>0.0655887307741052</v>
      </c>
      <c r="Q39" s="16">
        <f t="shared" si="12"/>
        <v>0.00852653500063367</v>
      </c>
      <c r="R39" s="11">
        <f t="shared" si="13"/>
        <v>0.129143083333333</v>
      </c>
      <c r="S39" s="17">
        <f t="shared" si="6"/>
        <v>0.0660239385691738</v>
      </c>
      <c r="T39" s="3">
        <v>0.01</v>
      </c>
      <c r="U39" s="18">
        <f t="shared" si="14"/>
        <v>0.000660239385691738</v>
      </c>
      <c r="V39" s="17"/>
      <c r="W39" s="3"/>
      <c r="X39" s="18"/>
      <c r="Y39" s="19">
        <v>0.02</v>
      </c>
      <c r="Z39" s="3">
        <v>0.21</v>
      </c>
      <c r="AA39" s="20">
        <f t="shared" si="15"/>
        <v>0.0042</v>
      </c>
      <c r="AB39" s="3">
        <v>0.01</v>
      </c>
      <c r="AC39" s="3">
        <v>0.29</v>
      </c>
      <c r="AD39" s="20">
        <f t="shared" si="16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7"/>
        <v>0.011</v>
      </c>
      <c r="AN39" s="3">
        <v>0.01</v>
      </c>
      <c r="AO39" s="3">
        <v>0.38</v>
      </c>
      <c r="AP39" s="3">
        <f t="shared" si="18"/>
        <v>0.0038</v>
      </c>
      <c r="AQ39" s="1">
        <f t="shared" si="19"/>
        <v>0.0225602393856917</v>
      </c>
      <c r="AR39" s="25">
        <f t="shared" si="20"/>
        <v>99.3408333333333</v>
      </c>
      <c r="AS39" s="1">
        <f t="shared" si="21"/>
        <v>0.13</v>
      </c>
      <c r="AT39" s="2">
        <f t="shared" si="22"/>
        <v>0.941666666666667</v>
      </c>
      <c r="AU39" s="1">
        <f t="shared" si="23"/>
        <v>1838.17499855608</v>
      </c>
    </row>
    <row r="40" spans="1:48">
      <c r="A40" s="6"/>
      <c r="B40" s="6"/>
      <c r="C40" s="9">
        <v>11</v>
      </c>
      <c r="D40" s="12">
        <v>0.3255268373</v>
      </c>
      <c r="E40" s="13">
        <f t="shared" si="7"/>
        <v>9.61837489070968</v>
      </c>
      <c r="F40" s="9" t="s">
        <v>109</v>
      </c>
      <c r="G40" s="6">
        <v>12</v>
      </c>
      <c r="H40" s="11">
        <f t="shared" si="3"/>
        <v>0.3255268373</v>
      </c>
      <c r="I40" s="11">
        <f t="shared" si="4"/>
        <v>273.4755268373</v>
      </c>
      <c r="J40" s="11">
        <f t="shared" si="8"/>
        <v>0.0181817039677416</v>
      </c>
      <c r="K40" s="11">
        <f t="shared" si="9"/>
        <v>99.3408333333333</v>
      </c>
      <c r="L40" s="11">
        <f t="shared" si="10"/>
        <v>0.993408333333333</v>
      </c>
      <c r="M40" s="6" t="s">
        <v>107</v>
      </c>
      <c r="N40" s="6"/>
      <c r="O40" s="11">
        <f t="shared" si="11"/>
        <v>2.04734940735935</v>
      </c>
      <c r="P40" s="11">
        <f t="shared" si="5"/>
        <v>0.0372243008431388</v>
      </c>
      <c r="Q40" s="16">
        <f t="shared" si="12"/>
        <v>0.00483915910960804</v>
      </c>
      <c r="R40" s="11">
        <f t="shared" si="13"/>
        <v>0.129143083333333</v>
      </c>
      <c r="S40" s="17">
        <f t="shared" si="6"/>
        <v>0.0374712991567471</v>
      </c>
      <c r="T40" s="3">
        <v>0.01</v>
      </c>
      <c r="U40" s="18">
        <f t="shared" si="14"/>
        <v>0.000374712991567471</v>
      </c>
      <c r="V40" s="17"/>
      <c r="W40" s="3"/>
      <c r="X40" s="18"/>
      <c r="Y40" s="19">
        <v>0.02</v>
      </c>
      <c r="Z40" s="3">
        <v>0.21</v>
      </c>
      <c r="AA40" s="20">
        <f t="shared" si="15"/>
        <v>0.0042</v>
      </c>
      <c r="AB40" s="3">
        <v>0.01</v>
      </c>
      <c r="AC40" s="3">
        <v>0.29</v>
      </c>
      <c r="AD40" s="20">
        <f t="shared" si="16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7"/>
        <v>0.011</v>
      </c>
      <c r="AN40" s="3">
        <v>0.01</v>
      </c>
      <c r="AO40" s="3">
        <v>0.38</v>
      </c>
      <c r="AP40" s="3">
        <f t="shared" si="18"/>
        <v>0.0038</v>
      </c>
      <c r="AQ40" s="1">
        <f t="shared" si="19"/>
        <v>0.0222747129915675</v>
      </c>
      <c r="AR40" s="25">
        <f t="shared" si="20"/>
        <v>99.3408333333333</v>
      </c>
      <c r="AS40" s="1">
        <f t="shared" si="21"/>
        <v>0.13</v>
      </c>
      <c r="AT40" s="2">
        <f t="shared" si="22"/>
        <v>0.941666666666667</v>
      </c>
      <c r="AU40" s="1">
        <f t="shared" si="23"/>
        <v>1814.91072949695</v>
      </c>
      <c r="AV40" s="1">
        <f>SUM(AU29:AU40)</f>
        <v>27713.9116848972</v>
      </c>
    </row>
    <row r="41" spans="1:19">
      <c r="A41" s="6"/>
      <c r="B41" s="6"/>
      <c r="C41" s="9">
        <v>12</v>
      </c>
      <c r="D41" s="12">
        <v>-4.13663269064516</v>
      </c>
      <c r="E41" s="13">
        <f t="shared" si="7"/>
        <v>0.3255268373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pans="19:42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</row>
    <row r="43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pans="1:47">
      <c r="A44" s="6" t="s">
        <v>105</v>
      </c>
      <c r="B44" s="6">
        <v>1166.832</v>
      </c>
      <c r="C44" s="9" t="s">
        <v>106</v>
      </c>
      <c r="D44" s="9">
        <v>-3</v>
      </c>
      <c r="E44" s="9"/>
      <c r="F44" s="9"/>
      <c r="G44" s="6">
        <v>1</v>
      </c>
      <c r="H44" s="11">
        <f t="shared" ref="H44:H55" si="24">E45</f>
        <v>-3</v>
      </c>
      <c r="I44" s="11">
        <f t="shared" ref="I44:I55" si="25">H44+273.15</f>
        <v>270.15</v>
      </c>
      <c r="J44" s="11">
        <f t="shared" ref="J44:J55" si="26">EXP(($C$18*(I44-$C$16))/($C$19*I44*$C$16))</f>
        <v>0.0117298241675131</v>
      </c>
      <c r="K44" s="11">
        <f>$B$44/12</f>
        <v>97.236</v>
      </c>
      <c r="L44" s="11">
        <f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7">O44*J44</f>
        <v>0.0114056118275231</v>
      </c>
      <c r="Q44" s="16">
        <f>P44*$B$46</f>
        <v>0.001482729537578</v>
      </c>
      <c r="R44" s="11">
        <f>L44*$B$46</f>
        <v>0.1264068</v>
      </c>
      <c r="S44" s="17">
        <f t="shared" ref="S44:S55" si="28">Q44/R44</f>
        <v>0.0117298241675131</v>
      </c>
      <c r="T44" s="3">
        <v>0.01</v>
      </c>
      <c r="U44" s="18">
        <f t="shared" ref="U44:U55" si="29">S44*T44</f>
        <v>0.000117298241675131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>(AP44+AM44+AD44+AA44+U44+X44+AG44+AJ44)</f>
        <v>0.0192172982416751</v>
      </c>
      <c r="AR44" s="25">
        <f>$B$44/12</f>
        <v>97.236</v>
      </c>
      <c r="AS44" s="1">
        <f>$B$46</f>
        <v>0.13</v>
      </c>
      <c r="AT44" s="2">
        <f>$E$3/12</f>
        <v>1.01666666666667</v>
      </c>
      <c r="AU44" s="1">
        <f t="shared" ref="AU44:AU55" si="34">AT44*10000*AS44*0.67*AR44*AQ44</f>
        <v>1654.6881426268</v>
      </c>
    </row>
    <row r="45" spans="1:47">
      <c r="A45" s="6" t="s">
        <v>108</v>
      </c>
      <c r="B45" s="6">
        <v>1</v>
      </c>
      <c r="C45" s="9">
        <v>1</v>
      </c>
      <c r="D45" s="12">
        <v>-5.40134245874193</v>
      </c>
      <c r="E45" s="13">
        <f t="shared" ref="E45:E56" si="35">D44</f>
        <v>-3</v>
      </c>
      <c r="F45" s="9" t="s">
        <v>107</v>
      </c>
      <c r="G45" s="6">
        <v>2</v>
      </c>
      <c r="H45" s="11">
        <f t="shared" si="24"/>
        <v>-5.40134245874193</v>
      </c>
      <c r="I45" s="11">
        <f t="shared" si="25"/>
        <v>267.748657541258</v>
      </c>
      <c r="J45" s="11">
        <f t="shared" si="26"/>
        <v>0.00848996921697633</v>
      </c>
      <c r="K45" s="11">
        <f>$B$44/12</f>
        <v>97.236</v>
      </c>
      <c r="L45" s="11">
        <f>K45*$B$45/100</f>
        <v>0.97236</v>
      </c>
      <c r="M45" s="6" t="s">
        <v>107</v>
      </c>
      <c r="N45" s="6"/>
      <c r="O45" s="11">
        <f t="shared" ref="O45:O55" si="36">L45+O44-P44-N45</f>
        <v>1.93331438817248</v>
      </c>
      <c r="P45" s="11">
        <f t="shared" si="27"/>
        <v>0.0164137796423218</v>
      </c>
      <c r="Q45" s="16">
        <f>P45*$B$46</f>
        <v>0.00213379135350183</v>
      </c>
      <c r="R45" s="11">
        <f t="shared" ref="R45:R55" si="37">L45*$B$46</f>
        <v>0.1264068</v>
      </c>
      <c r="S45" s="17">
        <f t="shared" si="28"/>
        <v>0.0168803525878499</v>
      </c>
      <c r="T45" s="3">
        <v>0.01</v>
      </c>
      <c r="U45" s="18">
        <f t="shared" si="29"/>
        <v>0.000168803525878499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ref="AQ45:AQ55" si="38">(AP45+AM45+AD45+AA45+U45+X45+AG45+AJ45)</f>
        <v>0.0192688035258785</v>
      </c>
      <c r="AR45" s="25">
        <f>$B$44/12</f>
        <v>97.236</v>
      </c>
      <c r="AS45" s="1">
        <f t="shared" ref="AS45:AS55" si="39">$B$46</f>
        <v>0.13</v>
      </c>
      <c r="AT45" s="2">
        <f t="shared" ref="AT45:AT55" si="40">$E$3/12</f>
        <v>1.01666666666667</v>
      </c>
      <c r="AU45" s="1">
        <f t="shared" si="34"/>
        <v>1659.12295869627</v>
      </c>
    </row>
    <row r="46" spans="1:47">
      <c r="A46" s="6" t="s">
        <v>70</v>
      </c>
      <c r="B46" s="6">
        <v>0.13</v>
      </c>
      <c r="C46" s="9">
        <v>2</v>
      </c>
      <c r="D46" s="12">
        <v>-1.13587845560714</v>
      </c>
      <c r="E46" s="13">
        <f t="shared" si="35"/>
        <v>-5.40134245874193</v>
      </c>
      <c r="F46" s="9" t="s">
        <v>107</v>
      </c>
      <c r="G46" s="6">
        <v>3</v>
      </c>
      <c r="H46" s="11">
        <f t="shared" si="24"/>
        <v>-1.13587845560714</v>
      </c>
      <c r="I46" s="11">
        <f t="shared" si="25"/>
        <v>272.014121544393</v>
      </c>
      <c r="J46" s="11">
        <f t="shared" si="26"/>
        <v>0.0150162469809465</v>
      </c>
      <c r="K46" s="11">
        <f>$B$44/12</f>
        <v>97.236</v>
      </c>
      <c r="L46" s="11">
        <f t="shared" ref="L46:L55" si="41">K46*$B$45/100</f>
        <v>0.97236</v>
      </c>
      <c r="M46" s="6" t="s">
        <v>107</v>
      </c>
      <c r="N46" s="6"/>
      <c r="O46" s="11">
        <f t="shared" si="36"/>
        <v>2.88926060853016</v>
      </c>
      <c r="P46" s="11">
        <f t="shared" si="27"/>
        <v>0.0433858508900086</v>
      </c>
      <c r="Q46" s="16">
        <f>P46*$B$46</f>
        <v>0.00564016061570112</v>
      </c>
      <c r="R46" s="11">
        <f t="shared" si="37"/>
        <v>0.1264068</v>
      </c>
      <c r="S46" s="17">
        <f t="shared" si="28"/>
        <v>0.0446191234625125</v>
      </c>
      <c r="T46" s="3">
        <v>0.01</v>
      </c>
      <c r="U46" s="18">
        <f t="shared" si="29"/>
        <v>0.000446191234625125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8"/>
        <v>0.0195461912346251</v>
      </c>
      <c r="AR46" s="25">
        <f t="shared" ref="AR46:AR55" si="42">$B$44/12</f>
        <v>97.236</v>
      </c>
      <c r="AS46" s="1">
        <f t="shared" si="39"/>
        <v>0.13</v>
      </c>
      <c r="AT46" s="2">
        <f t="shared" si="40"/>
        <v>1.01666666666667</v>
      </c>
      <c r="AU46" s="1">
        <f t="shared" si="34"/>
        <v>1683.00717732062</v>
      </c>
    </row>
    <row r="47" spans="1:47">
      <c r="A47" s="6"/>
      <c r="B47" s="6"/>
      <c r="C47" s="9">
        <v>3</v>
      </c>
      <c r="D47" s="12">
        <v>5.09506889229032</v>
      </c>
      <c r="E47" s="13">
        <f t="shared" si="35"/>
        <v>-1.13587845560714</v>
      </c>
      <c r="F47" s="9" t="s">
        <v>107</v>
      </c>
      <c r="G47" s="6">
        <v>4</v>
      </c>
      <c r="H47" s="11">
        <f t="shared" si="24"/>
        <v>5.09506889229032</v>
      </c>
      <c r="I47" s="11">
        <f t="shared" si="25"/>
        <v>278.24506889229</v>
      </c>
      <c r="J47" s="11">
        <f t="shared" si="26"/>
        <v>0.0334723663941589</v>
      </c>
      <c r="K47" s="11">
        <f>$B$44/12</f>
        <v>97.236</v>
      </c>
      <c r="L47" s="11">
        <f t="shared" si="41"/>
        <v>0.97236</v>
      </c>
      <c r="M47" s="6" t="s">
        <v>107</v>
      </c>
      <c r="N47" s="6"/>
      <c r="O47" s="11">
        <f t="shared" si="36"/>
        <v>3.81823475764015</v>
      </c>
      <c r="P47" s="11">
        <f t="shared" si="27"/>
        <v>0.127805352786644</v>
      </c>
      <c r="Q47" s="16">
        <f t="shared" ref="Q47:Q55" si="43">P47*$B$46</f>
        <v>0.0166146958622637</v>
      </c>
      <c r="R47" s="11">
        <f t="shared" si="37"/>
        <v>0.1264068</v>
      </c>
      <c r="S47" s="17">
        <f t="shared" si="28"/>
        <v>0.131438307608955</v>
      </c>
      <c r="T47" s="3">
        <v>0.01</v>
      </c>
      <c r="U47" s="18">
        <f t="shared" si="29"/>
        <v>0.00131438307608955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8"/>
        <v>0.0204143830760895</v>
      </c>
      <c r="AR47" s="25">
        <f t="shared" si="42"/>
        <v>97.236</v>
      </c>
      <c r="AS47" s="1">
        <f t="shared" si="39"/>
        <v>0.13</v>
      </c>
      <c r="AT47" s="2">
        <f t="shared" si="40"/>
        <v>1.01666666666667</v>
      </c>
      <c r="AU47" s="1">
        <f t="shared" si="34"/>
        <v>1757.76205324179</v>
      </c>
    </row>
    <row r="48" spans="1:47">
      <c r="A48" s="6"/>
      <c r="B48" s="6"/>
      <c r="C48" s="9">
        <v>4</v>
      </c>
      <c r="D48" s="12">
        <v>14.1180176956667</v>
      </c>
      <c r="E48" s="13">
        <f t="shared" si="35"/>
        <v>5.09506889229032</v>
      </c>
      <c r="F48" s="9" t="s">
        <v>107</v>
      </c>
      <c r="G48" s="6">
        <v>5</v>
      </c>
      <c r="H48" s="11">
        <f t="shared" si="24"/>
        <v>14.1180176956667</v>
      </c>
      <c r="I48" s="11">
        <f t="shared" si="25"/>
        <v>287.268017695667</v>
      </c>
      <c r="J48" s="11">
        <f t="shared" si="26"/>
        <v>0.100469212086905</v>
      </c>
      <c r="K48" s="11">
        <f t="shared" ref="K48:K55" si="44">$B$44/12</f>
        <v>97.236</v>
      </c>
      <c r="L48" s="11">
        <f t="shared" si="41"/>
        <v>0.97236</v>
      </c>
      <c r="M48" s="6" t="s">
        <v>109</v>
      </c>
      <c r="N48" s="11">
        <f>(O47-P47)*$C$24/100</f>
        <v>3.50590793461083</v>
      </c>
      <c r="O48" s="11">
        <f t="shared" si="36"/>
        <v>1.15688147024267</v>
      </c>
      <c r="P48" s="11">
        <f t="shared" si="27"/>
        <v>0.116230969793222</v>
      </c>
      <c r="Q48" s="16">
        <f t="shared" si="43"/>
        <v>0.0151100260731189</v>
      </c>
      <c r="R48" s="11">
        <f t="shared" si="37"/>
        <v>0.1264068</v>
      </c>
      <c r="S48" s="17">
        <f t="shared" si="28"/>
        <v>0.119534914839382</v>
      </c>
      <c r="T48" s="3">
        <v>0.01</v>
      </c>
      <c r="U48" s="18">
        <f t="shared" si="29"/>
        <v>0.00119534914839382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8"/>
        <v>0.0292453491483938</v>
      </c>
      <c r="AR48" s="25">
        <f t="shared" si="42"/>
        <v>97.236</v>
      </c>
      <c r="AS48" s="1">
        <f t="shared" si="39"/>
        <v>0.13</v>
      </c>
      <c r="AT48" s="2">
        <f t="shared" si="40"/>
        <v>1.01666666666667</v>
      </c>
      <c r="AU48" s="1">
        <f t="shared" si="34"/>
        <v>2518.14442666473</v>
      </c>
    </row>
    <row r="49" spans="1:47">
      <c r="A49" s="6"/>
      <c r="B49" s="6"/>
      <c r="C49" s="9">
        <v>5</v>
      </c>
      <c r="D49" s="12">
        <v>20.3872792396774</v>
      </c>
      <c r="E49" s="13">
        <f t="shared" si="35"/>
        <v>14.1180176956667</v>
      </c>
      <c r="F49" s="9" t="s">
        <v>109</v>
      </c>
      <c r="G49" s="6">
        <v>6</v>
      </c>
      <c r="H49" s="11">
        <f t="shared" si="24"/>
        <v>20.3872792396774</v>
      </c>
      <c r="I49" s="11">
        <f t="shared" si="25"/>
        <v>293.537279239677</v>
      </c>
      <c r="J49" s="11">
        <f t="shared" si="26"/>
        <v>0.207214894143414</v>
      </c>
      <c r="K49" s="11">
        <f t="shared" si="44"/>
        <v>97.236</v>
      </c>
      <c r="L49" s="11">
        <f t="shared" si="41"/>
        <v>0.97236</v>
      </c>
      <c r="M49" s="6" t="s">
        <v>107</v>
      </c>
      <c r="N49" s="6"/>
      <c r="O49" s="11">
        <f t="shared" si="36"/>
        <v>2.01301050044945</v>
      </c>
      <c r="P49" s="11">
        <f t="shared" si="27"/>
        <v>0.417125757760215</v>
      </c>
      <c r="Q49" s="16">
        <f t="shared" si="43"/>
        <v>0.0542263485088279</v>
      </c>
      <c r="R49" s="11">
        <f t="shared" si="37"/>
        <v>0.1264068</v>
      </c>
      <c r="S49" s="17">
        <f t="shared" si="28"/>
        <v>0.428982843556106</v>
      </c>
      <c r="T49" s="3">
        <v>0.01</v>
      </c>
      <c r="U49" s="18">
        <f t="shared" si="29"/>
        <v>0.00428982843556106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8"/>
        <v>0.0323398284355611</v>
      </c>
      <c r="AR49" s="25">
        <f t="shared" si="42"/>
        <v>97.236</v>
      </c>
      <c r="AS49" s="1">
        <f t="shared" si="39"/>
        <v>0.13</v>
      </c>
      <c r="AT49" s="2">
        <f t="shared" si="40"/>
        <v>1.01666666666667</v>
      </c>
      <c r="AU49" s="1">
        <f t="shared" si="34"/>
        <v>2784.59177632263</v>
      </c>
    </row>
    <row r="50" spans="1:47">
      <c r="A50" s="6"/>
      <c r="B50" s="6"/>
      <c r="C50" s="9">
        <v>6</v>
      </c>
      <c r="D50" s="12">
        <v>22.7895507783333</v>
      </c>
      <c r="E50" s="13">
        <f t="shared" si="35"/>
        <v>20.3872792396774</v>
      </c>
      <c r="F50" s="9" t="s">
        <v>107</v>
      </c>
      <c r="G50" s="6">
        <v>7</v>
      </c>
      <c r="H50" s="11">
        <f t="shared" si="24"/>
        <v>22.7895507783333</v>
      </c>
      <c r="I50" s="11">
        <f t="shared" si="25"/>
        <v>295.939550778333</v>
      </c>
      <c r="J50" s="11">
        <f t="shared" si="26"/>
        <v>0.271243307625561</v>
      </c>
      <c r="K50" s="11">
        <f t="shared" si="44"/>
        <v>97.236</v>
      </c>
      <c r="L50" s="11">
        <f t="shared" si="41"/>
        <v>0.97236</v>
      </c>
      <c r="M50" s="6" t="s">
        <v>107</v>
      </c>
      <c r="N50" s="6"/>
      <c r="O50" s="11">
        <f t="shared" si="36"/>
        <v>2.56824474268924</v>
      </c>
      <c r="P50" s="11">
        <f t="shared" si="27"/>
        <v>0.696619198798988</v>
      </c>
      <c r="Q50" s="16">
        <f t="shared" si="43"/>
        <v>0.0905604958438684</v>
      </c>
      <c r="R50" s="11">
        <f t="shared" si="37"/>
        <v>0.1264068</v>
      </c>
      <c r="S50" s="17">
        <f t="shared" si="28"/>
        <v>0.716421077377708</v>
      </c>
      <c r="T50" s="3">
        <v>0.01</v>
      </c>
      <c r="U50" s="18">
        <f t="shared" si="29"/>
        <v>0.00716421077377708</v>
      </c>
      <c r="V50" s="17"/>
      <c r="W50" s="3"/>
      <c r="X50" s="18"/>
      <c r="Y50" s="19">
        <v>0.04</v>
      </c>
      <c r="Z50" s="3">
        <v>0.29</v>
      </c>
      <c r="AA50" s="20">
        <f t="shared" si="30"/>
        <v>0.0116</v>
      </c>
      <c r="AB50" s="3">
        <v>0.015</v>
      </c>
      <c r="AC50" s="3">
        <v>0.28</v>
      </c>
      <c r="AD50" s="20">
        <f t="shared" si="31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8"/>
        <v>0.0352142107737771</v>
      </c>
      <c r="AR50" s="25">
        <f t="shared" si="42"/>
        <v>97.236</v>
      </c>
      <c r="AS50" s="1">
        <f t="shared" si="39"/>
        <v>0.13</v>
      </c>
      <c r="AT50" s="2">
        <f t="shared" si="40"/>
        <v>1.01666666666667</v>
      </c>
      <c r="AU50" s="1">
        <f t="shared" si="34"/>
        <v>3032.08787658648</v>
      </c>
    </row>
    <row r="51" spans="1:47">
      <c r="A51" s="6"/>
      <c r="B51" s="6"/>
      <c r="C51" s="9">
        <v>7</v>
      </c>
      <c r="D51" s="12">
        <v>25.0656106677419</v>
      </c>
      <c r="E51" s="13">
        <f t="shared" si="35"/>
        <v>22.7895507783333</v>
      </c>
      <c r="F51" s="9" t="s">
        <v>107</v>
      </c>
      <c r="G51" s="6">
        <v>8</v>
      </c>
      <c r="H51" s="11">
        <f t="shared" si="24"/>
        <v>25.0656106677419</v>
      </c>
      <c r="I51" s="11">
        <f t="shared" si="25"/>
        <v>298.215610667742</v>
      </c>
      <c r="J51" s="11">
        <f t="shared" si="26"/>
        <v>0.348670525086125</v>
      </c>
      <c r="K51" s="11">
        <f t="shared" si="44"/>
        <v>97.236</v>
      </c>
      <c r="L51" s="11">
        <f t="shared" si="41"/>
        <v>0.97236</v>
      </c>
      <c r="M51" s="6" t="s">
        <v>107</v>
      </c>
      <c r="N51" s="6"/>
      <c r="O51" s="11">
        <f t="shared" si="36"/>
        <v>2.84398554389025</v>
      </c>
      <c r="P51" s="11">
        <f t="shared" si="27"/>
        <v>0.991613932925563</v>
      </c>
      <c r="Q51" s="16">
        <f t="shared" si="43"/>
        <v>0.128909811280323</v>
      </c>
      <c r="R51" s="11">
        <f t="shared" si="37"/>
        <v>0.1264068</v>
      </c>
      <c r="S51" s="17">
        <f t="shared" si="28"/>
        <v>1.0198012391764</v>
      </c>
      <c r="T51" s="3">
        <v>0.01</v>
      </c>
      <c r="U51" s="18">
        <f t="shared" si="29"/>
        <v>0.010198012391764</v>
      </c>
      <c r="V51" s="17"/>
      <c r="W51" s="3"/>
      <c r="X51" s="18"/>
      <c r="Y51" s="19">
        <v>0.04</v>
      </c>
      <c r="Z51" s="3">
        <v>0.29</v>
      </c>
      <c r="AA51" s="20">
        <f t="shared" si="30"/>
        <v>0.0116</v>
      </c>
      <c r="AB51" s="3">
        <v>0.015</v>
      </c>
      <c r="AC51" s="3">
        <v>0.28</v>
      </c>
      <c r="AD51" s="20">
        <f t="shared" si="31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8"/>
        <v>0.038248012391764</v>
      </c>
      <c r="AR51" s="25">
        <f t="shared" si="42"/>
        <v>97.236</v>
      </c>
      <c r="AS51" s="1">
        <f t="shared" si="39"/>
        <v>0.13</v>
      </c>
      <c r="AT51" s="2">
        <f t="shared" si="40"/>
        <v>1.01666666666667</v>
      </c>
      <c r="AU51" s="1">
        <f t="shared" si="34"/>
        <v>3293.31063023447</v>
      </c>
    </row>
    <row r="52" spans="1:47">
      <c r="A52" s="6"/>
      <c r="B52" s="6"/>
      <c r="C52" s="9">
        <v>8</v>
      </c>
      <c r="D52" s="12">
        <v>22.9815066051613</v>
      </c>
      <c r="E52" s="13">
        <f t="shared" si="35"/>
        <v>25.0656106677419</v>
      </c>
      <c r="F52" s="9" t="s">
        <v>107</v>
      </c>
      <c r="G52" s="6">
        <v>9</v>
      </c>
      <c r="H52" s="11">
        <f t="shared" si="24"/>
        <v>22.9815066051613</v>
      </c>
      <c r="I52" s="11">
        <f t="shared" si="25"/>
        <v>296.131506605161</v>
      </c>
      <c r="J52" s="11">
        <f t="shared" si="26"/>
        <v>0.277090236296725</v>
      </c>
      <c r="K52" s="11">
        <f t="shared" si="44"/>
        <v>97.236</v>
      </c>
      <c r="L52" s="11">
        <f t="shared" si="41"/>
        <v>0.97236</v>
      </c>
      <c r="M52" s="6" t="s">
        <v>107</v>
      </c>
      <c r="N52" s="6"/>
      <c r="O52" s="11">
        <f t="shared" si="36"/>
        <v>2.82473161096469</v>
      </c>
      <c r="P52" s="11">
        <f t="shared" si="27"/>
        <v>0.782705549557035</v>
      </c>
      <c r="Q52" s="16">
        <f t="shared" si="43"/>
        <v>0.101751721442415</v>
      </c>
      <c r="R52" s="11">
        <f t="shared" si="37"/>
        <v>0.1264068</v>
      </c>
      <c r="S52" s="17">
        <f t="shared" si="28"/>
        <v>0.80495449170784</v>
      </c>
      <c r="T52" s="3">
        <v>0.01</v>
      </c>
      <c r="U52" s="18">
        <f t="shared" si="29"/>
        <v>0.0080495449170784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8"/>
        <v>0.0360995449170784</v>
      </c>
      <c r="AR52" s="25">
        <f t="shared" si="42"/>
        <v>97.236</v>
      </c>
      <c r="AS52" s="1">
        <f t="shared" si="39"/>
        <v>0.13</v>
      </c>
      <c r="AT52" s="2">
        <f t="shared" si="40"/>
        <v>1.01666666666667</v>
      </c>
      <c r="AU52" s="1">
        <f t="shared" si="34"/>
        <v>3108.31877495525</v>
      </c>
    </row>
    <row r="53" spans="1:47">
      <c r="A53" s="6"/>
      <c r="B53" s="6"/>
      <c r="C53" s="9">
        <v>9</v>
      </c>
      <c r="D53" s="12">
        <v>19.1919339203333</v>
      </c>
      <c r="E53" s="13">
        <f t="shared" si="35"/>
        <v>22.9815066051613</v>
      </c>
      <c r="F53" s="9" t="s">
        <v>107</v>
      </c>
      <c r="G53" s="6">
        <v>10</v>
      </c>
      <c r="H53" s="11">
        <f t="shared" si="24"/>
        <v>19.1919339203333</v>
      </c>
      <c r="I53" s="11">
        <f t="shared" si="25"/>
        <v>292.341933920333</v>
      </c>
      <c r="J53" s="11">
        <f t="shared" si="26"/>
        <v>0.180932982548149</v>
      </c>
      <c r="K53" s="11">
        <f t="shared" si="44"/>
        <v>97.236</v>
      </c>
      <c r="L53" s="11">
        <f t="shared" si="41"/>
        <v>0.97236</v>
      </c>
      <c r="M53" s="6" t="s">
        <v>107</v>
      </c>
      <c r="N53" s="6"/>
      <c r="O53" s="11">
        <f t="shared" si="36"/>
        <v>3.01438606140765</v>
      </c>
      <c r="P53" s="11">
        <f t="shared" si="27"/>
        <v>0.545401860642054</v>
      </c>
      <c r="Q53" s="16">
        <f t="shared" si="43"/>
        <v>0.070902241883467</v>
      </c>
      <c r="R53" s="11">
        <f t="shared" si="37"/>
        <v>0.1264068</v>
      </c>
      <c r="S53" s="17">
        <f t="shared" si="28"/>
        <v>0.560905282654628</v>
      </c>
      <c r="T53" s="3">
        <v>0.01</v>
      </c>
      <c r="U53" s="18">
        <f t="shared" si="29"/>
        <v>0.00560905282654628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8"/>
        <v>0.0247090528265463</v>
      </c>
      <c r="AR53" s="25">
        <f t="shared" si="42"/>
        <v>97.236</v>
      </c>
      <c r="AS53" s="1">
        <f t="shared" si="39"/>
        <v>0.13</v>
      </c>
      <c r="AT53" s="2">
        <f t="shared" si="40"/>
        <v>1.01666666666667</v>
      </c>
      <c r="AU53" s="1">
        <f t="shared" si="34"/>
        <v>2127.55072088955</v>
      </c>
    </row>
    <row r="54" spans="1:47">
      <c r="A54" s="6"/>
      <c r="B54" s="6"/>
      <c r="C54" s="9">
        <v>10</v>
      </c>
      <c r="D54" s="12">
        <v>9.61837489070968</v>
      </c>
      <c r="E54" s="13">
        <f t="shared" si="35"/>
        <v>19.1919339203333</v>
      </c>
      <c r="F54" s="9" t="s">
        <v>107</v>
      </c>
      <c r="G54" s="6">
        <v>11</v>
      </c>
      <c r="H54" s="11">
        <f t="shared" si="24"/>
        <v>9.61837489070968</v>
      </c>
      <c r="I54" s="11">
        <f t="shared" si="25"/>
        <v>282.76837489071</v>
      </c>
      <c r="J54" s="11">
        <f t="shared" si="26"/>
        <v>0.0585859621538306</v>
      </c>
      <c r="K54" s="11">
        <f t="shared" si="44"/>
        <v>97.236</v>
      </c>
      <c r="L54" s="11">
        <f t="shared" si="41"/>
        <v>0.97236</v>
      </c>
      <c r="M54" s="6" t="s">
        <v>109</v>
      </c>
      <c r="N54" s="11">
        <f>(O53-P53)*$C$24/100</f>
        <v>2.34553499072732</v>
      </c>
      <c r="O54" s="11">
        <f t="shared" si="36"/>
        <v>1.09580921003828</v>
      </c>
      <c r="P54" s="11">
        <f t="shared" si="27"/>
        <v>0.0641990369071217</v>
      </c>
      <c r="Q54" s="16">
        <f t="shared" si="43"/>
        <v>0.00834587479792582</v>
      </c>
      <c r="R54" s="11">
        <f t="shared" si="37"/>
        <v>0.1264068</v>
      </c>
      <c r="S54" s="17">
        <f t="shared" si="28"/>
        <v>0.0660239385691737</v>
      </c>
      <c r="T54" s="3">
        <v>0.01</v>
      </c>
      <c r="U54" s="18">
        <f t="shared" si="29"/>
        <v>0.000660239385691737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8"/>
        <v>0.0197602393856917</v>
      </c>
      <c r="AR54" s="25">
        <f t="shared" si="42"/>
        <v>97.236</v>
      </c>
      <c r="AS54" s="1">
        <f t="shared" si="39"/>
        <v>0.13</v>
      </c>
      <c r="AT54" s="2">
        <f t="shared" si="40"/>
        <v>1.01666666666667</v>
      </c>
      <c r="AU54" s="1">
        <f t="shared" si="34"/>
        <v>1701.4376004252</v>
      </c>
    </row>
    <row r="55" spans="1:48">
      <c r="A55" s="6"/>
      <c r="B55" s="6"/>
      <c r="C55" s="9">
        <v>11</v>
      </c>
      <c r="D55" s="12">
        <v>0.3255268373</v>
      </c>
      <c r="E55" s="13">
        <f t="shared" si="35"/>
        <v>9.61837489070968</v>
      </c>
      <c r="F55" s="9" t="s">
        <v>109</v>
      </c>
      <c r="G55" s="6">
        <v>12</v>
      </c>
      <c r="H55" s="11">
        <f t="shared" si="24"/>
        <v>0.3255268373</v>
      </c>
      <c r="I55" s="11">
        <f t="shared" si="25"/>
        <v>273.4755268373</v>
      </c>
      <c r="J55" s="11">
        <f t="shared" si="26"/>
        <v>0.0181817039677416</v>
      </c>
      <c r="K55" s="11">
        <f t="shared" si="44"/>
        <v>97.236</v>
      </c>
      <c r="L55" s="11">
        <f t="shared" si="41"/>
        <v>0.97236</v>
      </c>
      <c r="M55" s="6" t="s">
        <v>107</v>
      </c>
      <c r="N55" s="6"/>
      <c r="O55" s="11">
        <f t="shared" si="36"/>
        <v>2.00397017313116</v>
      </c>
      <c r="P55" s="11">
        <f t="shared" si="27"/>
        <v>0.0364355924480545</v>
      </c>
      <c r="Q55" s="16">
        <f t="shared" si="43"/>
        <v>0.00473662701824709</v>
      </c>
      <c r="R55" s="11">
        <f t="shared" si="37"/>
        <v>0.1264068</v>
      </c>
      <c r="S55" s="17">
        <f t="shared" si="28"/>
        <v>0.037471299156747</v>
      </c>
      <c r="T55" s="3">
        <v>0.01</v>
      </c>
      <c r="U55" s="18">
        <f t="shared" si="29"/>
        <v>0.00037471299156747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8"/>
        <v>0.0194747129915675</v>
      </c>
      <c r="AR55" s="25">
        <f t="shared" si="42"/>
        <v>97.236</v>
      </c>
      <c r="AS55" s="1">
        <f t="shared" si="39"/>
        <v>0.13</v>
      </c>
      <c r="AT55" s="2">
        <f t="shared" si="40"/>
        <v>1.01666666666667</v>
      </c>
      <c r="AU55" s="1">
        <f t="shared" si="34"/>
        <v>1676.85260763263</v>
      </c>
      <c r="AV55" s="1">
        <f>SUM(AU44:AU55)</f>
        <v>26996.8747455964</v>
      </c>
    </row>
    <row r="56" spans="1:19">
      <c r="A56" s="6"/>
      <c r="B56" s="6"/>
      <c r="C56" s="9">
        <v>12</v>
      </c>
      <c r="D56" s="12">
        <v>-4.13663269064516</v>
      </c>
      <c r="E56" s="13">
        <f t="shared" si="35"/>
        <v>0.3255268373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</row>
    <row r="58" spans="19:42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</row>
    <row r="59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pans="1:47">
      <c r="A60" s="6" t="s">
        <v>105</v>
      </c>
      <c r="B60" s="6">
        <v>1655.64</v>
      </c>
      <c r="C60" s="9" t="s">
        <v>106</v>
      </c>
      <c r="D60" s="9">
        <v>-3</v>
      </c>
      <c r="E60" s="9"/>
      <c r="F60" s="9"/>
      <c r="G60" s="6">
        <v>1</v>
      </c>
      <c r="H60" s="11">
        <f t="shared" ref="H60:H71" si="45">E61</f>
        <v>-3</v>
      </c>
      <c r="I60" s="11">
        <f t="shared" ref="I60:I71" si="46">H60+273.15</f>
        <v>270.15</v>
      </c>
      <c r="J60" s="11">
        <f t="shared" ref="J60:J71" si="47">EXP(($C$18*(I60-$C$16))/($C$19*I60*$C$16))</f>
        <v>0.0117298241675131</v>
      </c>
      <c r="K60" s="11">
        <f>$B$60/12</f>
        <v>137.97</v>
      </c>
      <c r="L60" s="11">
        <f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8">O60*J60</f>
        <v>0.0161836384039179</v>
      </c>
      <c r="Q60" s="16">
        <f>P60*$B$62</f>
        <v>0.00161836384039179</v>
      </c>
      <c r="R60" s="11">
        <f>L60*$B$62</f>
        <v>0.13797</v>
      </c>
      <c r="S60" s="17">
        <f t="shared" ref="S60:S71" si="49">Q60/R60</f>
        <v>0.0117298241675131</v>
      </c>
      <c r="T60" s="3">
        <v>0.01</v>
      </c>
      <c r="U60" s="18">
        <f t="shared" ref="U60:U71" si="50">S60*T60</f>
        <v>0.000117298241675131</v>
      </c>
      <c r="V60" s="17"/>
      <c r="W60" s="3"/>
      <c r="X60" s="18"/>
      <c r="Y60" s="19">
        <v>0.02</v>
      </c>
      <c r="Z60" s="3">
        <v>0.06</v>
      </c>
      <c r="AA60" s="20">
        <f t="shared" ref="AA60:AA71" si="51">Y60*Z60</f>
        <v>0.0012</v>
      </c>
      <c r="AB60" s="3">
        <v>0.01</v>
      </c>
      <c r="AC60" s="3">
        <v>0.63</v>
      </c>
      <c r="AD60" s="20">
        <f t="shared" ref="AD60:AD71" si="52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3">AK60*AL60</f>
        <v>0.002</v>
      </c>
      <c r="AN60" s="3">
        <v>0.01</v>
      </c>
      <c r="AO60" s="3">
        <v>0.28</v>
      </c>
      <c r="AP60" s="3">
        <f t="shared" ref="AP60:AP71" si="54">AO60*AN60</f>
        <v>0.0028</v>
      </c>
      <c r="AQ60" s="1">
        <f>(AP60+AM60+AD60+AA60+U60+X60+AG60+AJ60)</f>
        <v>0.0124172982416751</v>
      </c>
      <c r="AR60" s="25">
        <f>$B$60/12</f>
        <v>137.97</v>
      </c>
      <c r="AS60" s="1">
        <f>$B$62</f>
        <v>0.1</v>
      </c>
      <c r="AT60" s="2">
        <f>$E$5/12</f>
        <v>0.00833333333333333</v>
      </c>
      <c r="AU60" s="1">
        <f t="shared" ref="AU60:AU71" si="55">AT60*10000*AS60*0.67*AR60*AQ60</f>
        <v>9.56544839775521</v>
      </c>
    </row>
    <row r="61" spans="1:47">
      <c r="A61" s="6" t="s">
        <v>108</v>
      </c>
      <c r="B61" s="6">
        <v>1</v>
      </c>
      <c r="C61" s="9">
        <v>1</v>
      </c>
      <c r="D61" s="12">
        <v>-5.40134245874193</v>
      </c>
      <c r="E61" s="13">
        <f t="shared" ref="E61:E72" si="56">D60</f>
        <v>-3</v>
      </c>
      <c r="F61" s="9" t="s">
        <v>107</v>
      </c>
      <c r="G61" s="6">
        <v>2</v>
      </c>
      <c r="H61" s="11">
        <f t="shared" si="45"/>
        <v>-5.40134245874193</v>
      </c>
      <c r="I61" s="11">
        <f t="shared" si="46"/>
        <v>267.748657541258</v>
      </c>
      <c r="J61" s="11">
        <f t="shared" si="47"/>
        <v>0.00848996921697633</v>
      </c>
      <c r="K61" s="11">
        <f t="shared" ref="K61:K71" si="57">$B$60/12</f>
        <v>137.97</v>
      </c>
      <c r="L61" s="11">
        <f t="shared" ref="L61:L71" si="58">K61*$B$61/100</f>
        <v>1.3797</v>
      </c>
      <c r="M61" s="6" t="s">
        <v>107</v>
      </c>
      <c r="N61" s="6"/>
      <c r="O61" s="11">
        <f t="shared" ref="O61:O71" si="59">L61+O60-P60-N61</f>
        <v>2.74321636159608</v>
      </c>
      <c r="P61" s="11">
        <f t="shared" si="48"/>
        <v>0.0232898224654566</v>
      </c>
      <c r="Q61" s="16">
        <f t="shared" ref="Q61:Q71" si="60">P61*$B$62</f>
        <v>0.00232898224654566</v>
      </c>
      <c r="R61" s="11">
        <f>L61*$B$62</f>
        <v>0.13797</v>
      </c>
      <c r="S61" s="17">
        <f t="shared" si="49"/>
        <v>0.0168803525878499</v>
      </c>
      <c r="T61" s="3">
        <v>0.01</v>
      </c>
      <c r="U61" s="18">
        <f t="shared" si="50"/>
        <v>0.000168803525878499</v>
      </c>
      <c r="V61" s="17"/>
      <c r="W61" s="3"/>
      <c r="X61" s="18"/>
      <c r="Y61" s="19">
        <v>0.02</v>
      </c>
      <c r="Z61" s="3">
        <v>0.06</v>
      </c>
      <c r="AA61" s="20">
        <f t="shared" si="51"/>
        <v>0.0012</v>
      </c>
      <c r="AB61" s="3">
        <v>0.01</v>
      </c>
      <c r="AC61" s="3">
        <v>0.63</v>
      </c>
      <c r="AD61" s="20">
        <f t="shared" si="52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3"/>
        <v>0.002</v>
      </c>
      <c r="AN61" s="3">
        <v>0.01</v>
      </c>
      <c r="AO61" s="3">
        <v>0.28</v>
      </c>
      <c r="AP61" s="3">
        <f t="shared" si="54"/>
        <v>0.0028</v>
      </c>
      <c r="AQ61" s="1">
        <f t="shared" ref="AQ61:AQ71" si="61">(AP61+AM61+AD61+AA61+U61+X61+AG61+AJ61)</f>
        <v>0.0124688035258785</v>
      </c>
      <c r="AR61" s="25">
        <f t="shared" ref="AR61:AR71" si="62">$B$60/12</f>
        <v>137.97</v>
      </c>
      <c r="AS61" s="1">
        <f t="shared" ref="AS61:AS71" si="63">$B$62</f>
        <v>0.1</v>
      </c>
      <c r="AT61" s="2">
        <f>$E$5/12</f>
        <v>0.00833333333333333</v>
      </c>
      <c r="AU61" s="1">
        <f t="shared" si="55"/>
        <v>9.6051245920988</v>
      </c>
    </row>
    <row r="62" spans="1:47">
      <c r="A62" s="6" t="s">
        <v>70</v>
      </c>
      <c r="B62" s="6">
        <v>0.1</v>
      </c>
      <c r="C62" s="9">
        <v>2</v>
      </c>
      <c r="D62" s="12">
        <v>-1.13587845560714</v>
      </c>
      <c r="E62" s="13">
        <f t="shared" si="56"/>
        <v>-5.40134245874193</v>
      </c>
      <c r="F62" s="9" t="s">
        <v>107</v>
      </c>
      <c r="G62" s="6">
        <v>3</v>
      </c>
      <c r="H62" s="11">
        <f t="shared" si="45"/>
        <v>-1.13587845560714</v>
      </c>
      <c r="I62" s="11">
        <f t="shared" si="46"/>
        <v>272.014121544393</v>
      </c>
      <c r="J62" s="11">
        <f t="shared" si="47"/>
        <v>0.0150162469809465</v>
      </c>
      <c r="K62" s="11">
        <f t="shared" si="57"/>
        <v>137.97</v>
      </c>
      <c r="L62" s="11">
        <f t="shared" si="58"/>
        <v>1.3797</v>
      </c>
      <c r="M62" s="6" t="s">
        <v>107</v>
      </c>
      <c r="N62" s="6"/>
      <c r="O62" s="11">
        <f t="shared" si="59"/>
        <v>4.09962653913063</v>
      </c>
      <c r="P62" s="11">
        <f t="shared" si="48"/>
        <v>0.0615610046412285</v>
      </c>
      <c r="Q62" s="16">
        <f t="shared" si="60"/>
        <v>0.00615610046412285</v>
      </c>
      <c r="R62" s="11">
        <f t="shared" ref="R62:R71" si="64">L62*$B$62</f>
        <v>0.13797</v>
      </c>
      <c r="S62" s="17">
        <f t="shared" si="49"/>
        <v>0.0446191234625125</v>
      </c>
      <c r="T62" s="3">
        <v>0.01</v>
      </c>
      <c r="U62" s="18">
        <f t="shared" si="50"/>
        <v>0.000446191234625125</v>
      </c>
      <c r="V62" s="17"/>
      <c r="W62" s="3"/>
      <c r="X62" s="18"/>
      <c r="Y62" s="19">
        <v>0.02</v>
      </c>
      <c r="Z62" s="3">
        <v>0.06</v>
      </c>
      <c r="AA62" s="20">
        <f t="shared" si="51"/>
        <v>0.0012</v>
      </c>
      <c r="AB62" s="3">
        <v>0.01</v>
      </c>
      <c r="AC62" s="3">
        <v>0.63</v>
      </c>
      <c r="AD62" s="20">
        <f t="shared" si="52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3"/>
        <v>0.002</v>
      </c>
      <c r="AN62" s="3">
        <v>0.01</v>
      </c>
      <c r="AO62" s="3">
        <v>0.28</v>
      </c>
      <c r="AP62" s="3">
        <f t="shared" si="54"/>
        <v>0.0028</v>
      </c>
      <c r="AQ62" s="1">
        <f t="shared" si="61"/>
        <v>0.0127461912346251</v>
      </c>
      <c r="AR62" s="25">
        <f t="shared" si="62"/>
        <v>137.97</v>
      </c>
      <c r="AS62" s="1">
        <f t="shared" si="63"/>
        <v>0.1</v>
      </c>
      <c r="AT62" s="2">
        <f>$E$5/12</f>
        <v>0.00833333333333333</v>
      </c>
      <c r="AU62" s="1">
        <f t="shared" si="55"/>
        <v>9.81880535924686</v>
      </c>
    </row>
    <row r="63" spans="1:47">
      <c r="A63" s="6"/>
      <c r="B63" s="6"/>
      <c r="C63" s="9">
        <v>3</v>
      </c>
      <c r="D63" s="12">
        <v>5.09506889229032</v>
      </c>
      <c r="E63" s="13">
        <f t="shared" si="56"/>
        <v>-1.13587845560714</v>
      </c>
      <c r="F63" s="9" t="s">
        <v>107</v>
      </c>
      <c r="G63" s="6">
        <v>4</v>
      </c>
      <c r="H63" s="11">
        <f t="shared" si="45"/>
        <v>5.09506889229032</v>
      </c>
      <c r="I63" s="11">
        <f t="shared" si="46"/>
        <v>278.24506889229</v>
      </c>
      <c r="J63" s="11">
        <f t="shared" si="47"/>
        <v>0.0334723663941589</v>
      </c>
      <c r="K63" s="11">
        <f t="shared" si="57"/>
        <v>137.97</v>
      </c>
      <c r="L63" s="11">
        <f t="shared" si="58"/>
        <v>1.3797</v>
      </c>
      <c r="M63" s="6" t="s">
        <v>107</v>
      </c>
      <c r="N63" s="6"/>
      <c r="O63" s="11">
        <f t="shared" si="59"/>
        <v>5.4177655344894</v>
      </c>
      <c r="P63" s="11">
        <f t="shared" si="48"/>
        <v>0.181345433008075</v>
      </c>
      <c r="Q63" s="16">
        <f t="shared" si="60"/>
        <v>0.0181345433008075</v>
      </c>
      <c r="R63" s="11">
        <f t="shared" si="64"/>
        <v>0.13797</v>
      </c>
      <c r="S63" s="17">
        <f t="shared" si="49"/>
        <v>0.131438307608955</v>
      </c>
      <c r="T63" s="3">
        <v>0.01</v>
      </c>
      <c r="U63" s="18">
        <f t="shared" si="50"/>
        <v>0.00131438307608955</v>
      </c>
      <c r="V63" s="17"/>
      <c r="W63" s="3"/>
      <c r="X63" s="18"/>
      <c r="Y63" s="19">
        <v>0.02</v>
      </c>
      <c r="Z63" s="3">
        <v>0.06</v>
      </c>
      <c r="AA63" s="20">
        <f t="shared" si="51"/>
        <v>0.0012</v>
      </c>
      <c r="AB63" s="3">
        <v>0.01</v>
      </c>
      <c r="AC63" s="3">
        <v>0.63</v>
      </c>
      <c r="AD63" s="20">
        <f t="shared" si="52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3"/>
        <v>0.002</v>
      </c>
      <c r="AN63" s="3">
        <v>0.01</v>
      </c>
      <c r="AO63" s="3">
        <v>0.28</v>
      </c>
      <c r="AP63" s="3">
        <f t="shared" si="54"/>
        <v>0.0028</v>
      </c>
      <c r="AQ63" s="1">
        <f t="shared" si="61"/>
        <v>0.0136143830760896</v>
      </c>
      <c r="AR63" s="25">
        <f t="shared" si="62"/>
        <v>137.97</v>
      </c>
      <c r="AS63" s="1">
        <f t="shared" si="63"/>
        <v>0.1</v>
      </c>
      <c r="AT63" s="2">
        <f>$E$5/12</f>
        <v>0.00833333333333333</v>
      </c>
      <c r="AU63" s="1">
        <f t="shared" si="55"/>
        <v>10.4876017509618</v>
      </c>
    </row>
    <row r="64" spans="1:47">
      <c r="A64" s="6"/>
      <c r="B64" s="6"/>
      <c r="C64" s="9">
        <v>4</v>
      </c>
      <c r="D64" s="12">
        <v>14.1180176956667</v>
      </c>
      <c r="E64" s="13">
        <f t="shared" si="56"/>
        <v>5.09506889229032</v>
      </c>
      <c r="F64" s="9" t="s">
        <v>107</v>
      </c>
      <c r="G64" s="6">
        <v>5</v>
      </c>
      <c r="H64" s="11">
        <f t="shared" si="45"/>
        <v>14.1180176956667</v>
      </c>
      <c r="I64" s="11">
        <f t="shared" si="46"/>
        <v>287.268017695667</v>
      </c>
      <c r="J64" s="11">
        <f t="shared" si="47"/>
        <v>0.100469212086905</v>
      </c>
      <c r="K64" s="11">
        <f t="shared" si="57"/>
        <v>137.97</v>
      </c>
      <c r="L64" s="11">
        <f t="shared" si="58"/>
        <v>1.3797</v>
      </c>
      <c r="M64" s="6" t="s">
        <v>109</v>
      </c>
      <c r="N64" s="11">
        <f>(O63-P63)*$C$24/100</f>
        <v>4.97459909640726</v>
      </c>
      <c r="O64" s="11">
        <f t="shared" si="59"/>
        <v>1.64152100507407</v>
      </c>
      <c r="P64" s="11">
        <f t="shared" si="48"/>
        <v>0.164922322003896</v>
      </c>
      <c r="Q64" s="16">
        <f t="shared" si="60"/>
        <v>0.0164922322003896</v>
      </c>
      <c r="R64" s="11">
        <f t="shared" si="64"/>
        <v>0.13797</v>
      </c>
      <c r="S64" s="17">
        <f t="shared" si="49"/>
        <v>0.119534914839383</v>
      </c>
      <c r="T64" s="3">
        <v>0.01</v>
      </c>
      <c r="U64" s="18">
        <f t="shared" si="50"/>
        <v>0.00119534914839383</v>
      </c>
      <c r="V64" s="17"/>
      <c r="W64" s="3"/>
      <c r="X64" s="18"/>
      <c r="Y64" s="19">
        <v>0.04</v>
      </c>
      <c r="Z64" s="3">
        <v>0.06</v>
      </c>
      <c r="AA64" s="20">
        <f t="shared" si="51"/>
        <v>0.0024</v>
      </c>
      <c r="AB64" s="3">
        <v>0.015</v>
      </c>
      <c r="AC64" s="3">
        <v>0.63</v>
      </c>
      <c r="AD64" s="20">
        <f t="shared" si="52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3"/>
        <v>0.002</v>
      </c>
      <c r="AN64" s="3">
        <v>0.015</v>
      </c>
      <c r="AO64" s="3">
        <v>0.28</v>
      </c>
      <c r="AP64" s="3">
        <f t="shared" si="54"/>
        <v>0.0042</v>
      </c>
      <c r="AQ64" s="1">
        <f t="shared" si="61"/>
        <v>0.0192453491483938</v>
      </c>
      <c r="AR64" s="25">
        <f t="shared" si="62"/>
        <v>137.97</v>
      </c>
      <c r="AS64" s="1">
        <f t="shared" si="63"/>
        <v>0.1</v>
      </c>
      <c r="AT64" s="2">
        <f>$E$5/12</f>
        <v>0.00833333333333333</v>
      </c>
      <c r="AU64" s="1">
        <f t="shared" si="55"/>
        <v>14.8253179228551</v>
      </c>
    </row>
    <row r="65" spans="1:47">
      <c r="A65" s="6"/>
      <c r="B65" s="6"/>
      <c r="C65" s="9">
        <v>5</v>
      </c>
      <c r="D65" s="12">
        <v>20.3872792396774</v>
      </c>
      <c r="E65" s="13">
        <f t="shared" si="56"/>
        <v>14.1180176956667</v>
      </c>
      <c r="F65" s="9" t="s">
        <v>109</v>
      </c>
      <c r="G65" s="6">
        <v>6</v>
      </c>
      <c r="H65" s="11">
        <f t="shared" si="45"/>
        <v>20.3872792396774</v>
      </c>
      <c r="I65" s="11">
        <f t="shared" si="46"/>
        <v>293.537279239677</v>
      </c>
      <c r="J65" s="11">
        <f t="shared" si="47"/>
        <v>0.207214894143414</v>
      </c>
      <c r="K65" s="11">
        <f t="shared" si="57"/>
        <v>137.97</v>
      </c>
      <c r="L65" s="11">
        <f t="shared" si="58"/>
        <v>1.3797</v>
      </c>
      <c r="M65" s="6" t="s">
        <v>107</v>
      </c>
      <c r="N65" s="6"/>
      <c r="O65" s="11">
        <f t="shared" si="59"/>
        <v>2.85629868307017</v>
      </c>
      <c r="P65" s="11">
        <f t="shared" si="48"/>
        <v>0.591867629254359</v>
      </c>
      <c r="Q65" s="16">
        <f t="shared" si="60"/>
        <v>0.0591867629254359</v>
      </c>
      <c r="R65" s="11">
        <f t="shared" si="64"/>
        <v>0.13797</v>
      </c>
      <c r="S65" s="17">
        <f t="shared" si="49"/>
        <v>0.428982843556106</v>
      </c>
      <c r="T65" s="3">
        <v>0.01</v>
      </c>
      <c r="U65" s="18">
        <f t="shared" si="50"/>
        <v>0.00428982843556106</v>
      </c>
      <c r="V65" s="17"/>
      <c r="W65" s="3"/>
      <c r="X65" s="18"/>
      <c r="Y65" s="19">
        <v>0.04</v>
      </c>
      <c r="Z65" s="3">
        <v>0.06</v>
      </c>
      <c r="AA65" s="20">
        <f t="shared" si="51"/>
        <v>0.0024</v>
      </c>
      <c r="AB65" s="3">
        <v>0.015</v>
      </c>
      <c r="AC65" s="3">
        <v>0.63</v>
      </c>
      <c r="AD65" s="20">
        <f t="shared" si="52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3"/>
        <v>0.002</v>
      </c>
      <c r="AN65" s="3">
        <v>0.015</v>
      </c>
      <c r="AO65" s="3">
        <v>0.28</v>
      </c>
      <c r="AP65" s="3">
        <f t="shared" si="54"/>
        <v>0.0042</v>
      </c>
      <c r="AQ65" s="1">
        <f t="shared" si="61"/>
        <v>0.0223398284355611</v>
      </c>
      <c r="AR65" s="25">
        <f t="shared" si="62"/>
        <v>137.97</v>
      </c>
      <c r="AS65" s="1">
        <f t="shared" si="63"/>
        <v>0.1</v>
      </c>
      <c r="AT65" s="2">
        <f>$E$5/12</f>
        <v>0.00833333333333333</v>
      </c>
      <c r="AU65" s="1">
        <f t="shared" si="55"/>
        <v>17.2090958883368</v>
      </c>
    </row>
    <row r="66" spans="1:47">
      <c r="A66" s="6"/>
      <c r="B66" s="6"/>
      <c r="C66" s="9">
        <v>6</v>
      </c>
      <c r="D66" s="12">
        <v>22.7895507783333</v>
      </c>
      <c r="E66" s="13">
        <f t="shared" si="56"/>
        <v>20.3872792396774</v>
      </c>
      <c r="F66" s="9" t="s">
        <v>107</v>
      </c>
      <c r="G66" s="6">
        <v>7</v>
      </c>
      <c r="H66" s="11">
        <f t="shared" si="45"/>
        <v>22.7895507783333</v>
      </c>
      <c r="I66" s="11">
        <f t="shared" si="46"/>
        <v>295.939550778333</v>
      </c>
      <c r="J66" s="11">
        <f t="shared" si="47"/>
        <v>0.271243307625561</v>
      </c>
      <c r="K66" s="11">
        <f t="shared" si="57"/>
        <v>137.97</v>
      </c>
      <c r="L66" s="11">
        <f t="shared" si="58"/>
        <v>1.3797</v>
      </c>
      <c r="M66" s="6" t="s">
        <v>107</v>
      </c>
      <c r="N66" s="6"/>
      <c r="O66" s="11">
        <f t="shared" si="59"/>
        <v>3.64413105381581</v>
      </c>
      <c r="P66" s="11">
        <f t="shared" si="48"/>
        <v>0.988446160458023</v>
      </c>
      <c r="Q66" s="16">
        <f t="shared" si="60"/>
        <v>0.0988446160458023</v>
      </c>
      <c r="R66" s="11">
        <f t="shared" si="64"/>
        <v>0.13797</v>
      </c>
      <c r="S66" s="17">
        <f t="shared" si="49"/>
        <v>0.716421077377708</v>
      </c>
      <c r="T66" s="3">
        <v>0.01</v>
      </c>
      <c r="U66" s="18">
        <f t="shared" si="50"/>
        <v>0.00716421077377708</v>
      </c>
      <c r="V66" s="17"/>
      <c r="W66" s="3"/>
      <c r="X66" s="18"/>
      <c r="Y66" s="19">
        <v>0.04</v>
      </c>
      <c r="Z66" s="3">
        <v>0.06</v>
      </c>
      <c r="AA66" s="20">
        <f t="shared" si="51"/>
        <v>0.0024</v>
      </c>
      <c r="AB66" s="3">
        <v>0.015</v>
      </c>
      <c r="AC66" s="3">
        <v>0.63</v>
      </c>
      <c r="AD66" s="20">
        <f t="shared" si="52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3"/>
        <v>0.002</v>
      </c>
      <c r="AN66" s="3">
        <v>0.015</v>
      </c>
      <c r="AO66" s="3">
        <v>0.28</v>
      </c>
      <c r="AP66" s="3">
        <f t="shared" si="54"/>
        <v>0.0042</v>
      </c>
      <c r="AQ66" s="1">
        <f t="shared" si="61"/>
        <v>0.0252142107737771</v>
      </c>
      <c r="AR66" s="25">
        <f t="shared" si="62"/>
        <v>137.97</v>
      </c>
      <c r="AS66" s="1">
        <f t="shared" si="63"/>
        <v>0.1</v>
      </c>
      <c r="AT66" s="2">
        <f>$E$5/12</f>
        <v>0.00833333333333333</v>
      </c>
      <c r="AU66" s="1">
        <f t="shared" si="55"/>
        <v>19.4233260208906</v>
      </c>
    </row>
    <row r="67" spans="1:47">
      <c r="A67" s="6"/>
      <c r="B67" s="6"/>
      <c r="C67" s="9">
        <v>7</v>
      </c>
      <c r="D67" s="12">
        <v>25.0656106677419</v>
      </c>
      <c r="E67" s="13">
        <f t="shared" si="56"/>
        <v>22.7895507783333</v>
      </c>
      <c r="F67" s="9" t="s">
        <v>107</v>
      </c>
      <c r="G67" s="6">
        <v>8</v>
      </c>
      <c r="H67" s="11">
        <f t="shared" si="45"/>
        <v>25.0656106677419</v>
      </c>
      <c r="I67" s="11">
        <f t="shared" si="46"/>
        <v>298.215610667742</v>
      </c>
      <c r="J67" s="11">
        <f t="shared" si="47"/>
        <v>0.348670525086125</v>
      </c>
      <c r="K67" s="11">
        <f t="shared" si="57"/>
        <v>137.97</v>
      </c>
      <c r="L67" s="11">
        <f t="shared" si="58"/>
        <v>1.3797</v>
      </c>
      <c r="M67" s="6" t="s">
        <v>107</v>
      </c>
      <c r="N67" s="6"/>
      <c r="O67" s="11">
        <f t="shared" si="59"/>
        <v>4.03538489335779</v>
      </c>
      <c r="P67" s="11">
        <f t="shared" si="48"/>
        <v>1.40701976969168</v>
      </c>
      <c r="Q67" s="16">
        <f t="shared" si="60"/>
        <v>0.140701976969168</v>
      </c>
      <c r="R67" s="11">
        <f t="shared" si="64"/>
        <v>0.13797</v>
      </c>
      <c r="S67" s="17">
        <f t="shared" si="49"/>
        <v>1.0198012391764</v>
      </c>
      <c r="T67" s="3">
        <v>0.01</v>
      </c>
      <c r="U67" s="18">
        <f t="shared" si="50"/>
        <v>0.010198012391764</v>
      </c>
      <c r="V67" s="17"/>
      <c r="W67" s="3"/>
      <c r="X67" s="18"/>
      <c r="Y67" s="19">
        <v>0.04</v>
      </c>
      <c r="Z67" s="3">
        <v>0.06</v>
      </c>
      <c r="AA67" s="20">
        <f t="shared" si="51"/>
        <v>0.0024</v>
      </c>
      <c r="AB67" s="3">
        <v>0.015</v>
      </c>
      <c r="AC67" s="3">
        <v>0.63</v>
      </c>
      <c r="AD67" s="20">
        <f t="shared" si="52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3"/>
        <v>0.002</v>
      </c>
      <c r="AN67" s="3">
        <v>0.015</v>
      </c>
      <c r="AO67" s="3">
        <v>0.28</v>
      </c>
      <c r="AP67" s="3">
        <f t="shared" si="54"/>
        <v>0.0042</v>
      </c>
      <c r="AQ67" s="1">
        <f t="shared" si="61"/>
        <v>0.028248012391764</v>
      </c>
      <c r="AR67" s="25">
        <f t="shared" si="62"/>
        <v>137.97</v>
      </c>
      <c r="AS67" s="1">
        <f t="shared" si="63"/>
        <v>0.1</v>
      </c>
      <c r="AT67" s="2">
        <f>$E$5/12</f>
        <v>0.00833333333333333</v>
      </c>
      <c r="AU67" s="1">
        <f t="shared" si="55"/>
        <v>21.7603620057785</v>
      </c>
    </row>
    <row r="68" spans="1:47">
      <c r="A68" s="6"/>
      <c r="B68" s="6"/>
      <c r="C68" s="9">
        <v>8</v>
      </c>
      <c r="D68" s="12">
        <v>22.9815066051613</v>
      </c>
      <c r="E68" s="13">
        <f t="shared" si="56"/>
        <v>25.0656106677419</v>
      </c>
      <c r="F68" s="9" t="s">
        <v>107</v>
      </c>
      <c r="G68" s="6">
        <v>9</v>
      </c>
      <c r="H68" s="11">
        <f t="shared" si="45"/>
        <v>22.9815066051613</v>
      </c>
      <c r="I68" s="11">
        <f t="shared" si="46"/>
        <v>296.131506605161</v>
      </c>
      <c r="J68" s="11">
        <f t="shared" si="47"/>
        <v>0.277090236296725</v>
      </c>
      <c r="K68" s="11">
        <f t="shared" si="57"/>
        <v>137.97</v>
      </c>
      <c r="L68" s="11">
        <f t="shared" si="58"/>
        <v>1.3797</v>
      </c>
      <c r="M68" s="6" t="s">
        <v>107</v>
      </c>
      <c r="N68" s="6"/>
      <c r="O68" s="11">
        <f t="shared" si="59"/>
        <v>4.00806512366611</v>
      </c>
      <c r="P68" s="11">
        <f t="shared" si="48"/>
        <v>1.11059571220931</v>
      </c>
      <c r="Q68" s="16">
        <f t="shared" si="60"/>
        <v>0.111059571220931</v>
      </c>
      <c r="R68" s="11">
        <f t="shared" si="64"/>
        <v>0.13797</v>
      </c>
      <c r="S68" s="17">
        <f t="shared" si="49"/>
        <v>0.80495449170784</v>
      </c>
      <c r="T68" s="3">
        <v>0.01</v>
      </c>
      <c r="U68" s="18">
        <f t="shared" si="50"/>
        <v>0.0080495449170784</v>
      </c>
      <c r="V68" s="17"/>
      <c r="W68" s="3"/>
      <c r="X68" s="18"/>
      <c r="Y68" s="19">
        <v>0.04</v>
      </c>
      <c r="Z68" s="3">
        <v>0.06</v>
      </c>
      <c r="AA68" s="20">
        <f t="shared" si="51"/>
        <v>0.0024</v>
      </c>
      <c r="AB68" s="3">
        <v>0.015</v>
      </c>
      <c r="AC68" s="3">
        <v>0.63</v>
      </c>
      <c r="AD68" s="20">
        <f t="shared" si="52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3"/>
        <v>0.002</v>
      </c>
      <c r="AN68" s="3">
        <v>0.015</v>
      </c>
      <c r="AO68" s="3">
        <v>0.28</v>
      </c>
      <c r="AP68" s="3">
        <f t="shared" si="54"/>
        <v>0.0042</v>
      </c>
      <c r="AQ68" s="1">
        <f t="shared" si="61"/>
        <v>0.0260995449170784</v>
      </c>
      <c r="AR68" s="25">
        <f t="shared" si="62"/>
        <v>137.97</v>
      </c>
      <c r="AS68" s="1">
        <f t="shared" si="63"/>
        <v>0.1</v>
      </c>
      <c r="AT68" s="2">
        <f>$E$5/12</f>
        <v>0.00833333333333333</v>
      </c>
      <c r="AU68" s="1">
        <f t="shared" si="55"/>
        <v>20.1053276848353</v>
      </c>
    </row>
    <row r="69" spans="1:47">
      <c r="A69" s="6"/>
      <c r="B69" s="6"/>
      <c r="C69" s="9">
        <v>9</v>
      </c>
      <c r="D69" s="12">
        <v>19.1919339203333</v>
      </c>
      <c r="E69" s="13">
        <f t="shared" si="56"/>
        <v>22.9815066051613</v>
      </c>
      <c r="F69" s="9" t="s">
        <v>107</v>
      </c>
      <c r="G69" s="6">
        <v>10</v>
      </c>
      <c r="H69" s="11">
        <f t="shared" si="45"/>
        <v>19.1919339203333</v>
      </c>
      <c r="I69" s="11">
        <f t="shared" si="46"/>
        <v>292.341933920333</v>
      </c>
      <c r="J69" s="11">
        <f t="shared" si="47"/>
        <v>0.180932982548149</v>
      </c>
      <c r="K69" s="11">
        <f t="shared" si="57"/>
        <v>137.97</v>
      </c>
      <c r="L69" s="11">
        <f t="shared" si="58"/>
        <v>1.3797</v>
      </c>
      <c r="M69" s="6" t="s">
        <v>107</v>
      </c>
      <c r="N69" s="6"/>
      <c r="O69" s="11">
        <f t="shared" si="59"/>
        <v>4.2771694114568</v>
      </c>
      <c r="P69" s="11">
        <f t="shared" si="48"/>
        <v>0.77388101847859</v>
      </c>
      <c r="Q69" s="16">
        <f t="shared" si="60"/>
        <v>0.077388101847859</v>
      </c>
      <c r="R69" s="11">
        <f t="shared" si="64"/>
        <v>0.13797</v>
      </c>
      <c r="S69" s="17">
        <f t="shared" si="49"/>
        <v>0.560905282654628</v>
      </c>
      <c r="T69" s="3">
        <v>0.01</v>
      </c>
      <c r="U69" s="18">
        <f t="shared" si="50"/>
        <v>0.00560905282654628</v>
      </c>
      <c r="V69" s="17"/>
      <c r="W69" s="3"/>
      <c r="X69" s="18"/>
      <c r="Y69" s="19">
        <v>0.02</v>
      </c>
      <c r="Z69" s="3">
        <v>0.06</v>
      </c>
      <c r="AA69" s="20">
        <f t="shared" si="51"/>
        <v>0.0012</v>
      </c>
      <c r="AB69" s="3">
        <v>0.01</v>
      </c>
      <c r="AC69" s="3">
        <v>0.63</v>
      </c>
      <c r="AD69" s="20">
        <f t="shared" si="52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3"/>
        <v>0.002</v>
      </c>
      <c r="AN69" s="3">
        <v>0.01</v>
      </c>
      <c r="AO69" s="3">
        <v>0.28</v>
      </c>
      <c r="AP69" s="3">
        <f t="shared" si="54"/>
        <v>0.0028</v>
      </c>
      <c r="AQ69" s="1">
        <f t="shared" si="61"/>
        <v>0.0179090528265463</v>
      </c>
      <c r="AR69" s="25">
        <f t="shared" si="62"/>
        <v>137.97</v>
      </c>
      <c r="AS69" s="1">
        <f t="shared" si="63"/>
        <v>0.1</v>
      </c>
      <c r="AT69" s="2">
        <f>$E$5/12</f>
        <v>0.00833333333333333</v>
      </c>
      <c r="AU69" s="1">
        <f t="shared" si="55"/>
        <v>13.7959254365055</v>
      </c>
    </row>
    <row r="70" spans="1:47">
      <c r="A70" s="6"/>
      <c r="B70" s="6"/>
      <c r="C70" s="9">
        <v>10</v>
      </c>
      <c r="D70" s="12">
        <v>9.61837489070968</v>
      </c>
      <c r="E70" s="13">
        <f t="shared" si="56"/>
        <v>19.1919339203333</v>
      </c>
      <c r="F70" s="9" t="s">
        <v>107</v>
      </c>
      <c r="G70" s="6">
        <v>11</v>
      </c>
      <c r="H70" s="11">
        <f t="shared" si="45"/>
        <v>9.61837489070968</v>
      </c>
      <c r="I70" s="11">
        <f t="shared" si="46"/>
        <v>282.76837489071</v>
      </c>
      <c r="J70" s="11">
        <f t="shared" si="47"/>
        <v>0.0585859621538306</v>
      </c>
      <c r="K70" s="11">
        <f t="shared" si="57"/>
        <v>137.97</v>
      </c>
      <c r="L70" s="11">
        <f t="shared" si="58"/>
        <v>1.3797</v>
      </c>
      <c r="M70" s="6" t="s">
        <v>109</v>
      </c>
      <c r="N70" s="11">
        <f>(O69-P69)*$C$24/100</f>
        <v>3.3281239733293</v>
      </c>
      <c r="O70" s="11">
        <f t="shared" si="59"/>
        <v>1.55486441964891</v>
      </c>
      <c r="P70" s="11">
        <f t="shared" si="48"/>
        <v>0.0910932280438889</v>
      </c>
      <c r="Q70" s="16">
        <f t="shared" si="60"/>
        <v>0.00910932280438889</v>
      </c>
      <c r="R70" s="11">
        <f t="shared" si="64"/>
        <v>0.13797</v>
      </c>
      <c r="S70" s="17">
        <f t="shared" si="49"/>
        <v>0.0660239385691737</v>
      </c>
      <c r="T70" s="3">
        <v>0.01</v>
      </c>
      <c r="U70" s="18">
        <f t="shared" si="50"/>
        <v>0.000660239385691737</v>
      </c>
      <c r="V70" s="17"/>
      <c r="W70" s="3"/>
      <c r="X70" s="18"/>
      <c r="Y70" s="19">
        <v>0.02</v>
      </c>
      <c r="Z70" s="3">
        <v>0.06</v>
      </c>
      <c r="AA70" s="20">
        <f t="shared" si="51"/>
        <v>0.0012</v>
      </c>
      <c r="AB70" s="3">
        <v>0.01</v>
      </c>
      <c r="AC70" s="3">
        <v>0.63</v>
      </c>
      <c r="AD70" s="20">
        <f t="shared" si="52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3"/>
        <v>0.002</v>
      </c>
      <c r="AN70" s="3">
        <v>0.01</v>
      </c>
      <c r="AO70" s="3">
        <v>0.28</v>
      </c>
      <c r="AP70" s="3">
        <f t="shared" si="54"/>
        <v>0.0028</v>
      </c>
      <c r="AQ70" s="1">
        <f t="shared" si="61"/>
        <v>0.0129602393856917</v>
      </c>
      <c r="AR70" s="25">
        <f t="shared" si="62"/>
        <v>137.97</v>
      </c>
      <c r="AS70" s="1">
        <f t="shared" si="63"/>
        <v>0.1</v>
      </c>
      <c r="AT70" s="2">
        <f>$E$5/12</f>
        <v>0.00833333333333333</v>
      </c>
      <c r="AU70" s="1">
        <f t="shared" si="55"/>
        <v>9.98369360657838</v>
      </c>
    </row>
    <row r="71" spans="1:48">
      <c r="A71" s="6"/>
      <c r="B71" s="6"/>
      <c r="C71" s="9">
        <v>11</v>
      </c>
      <c r="D71" s="12">
        <v>0.3255268373</v>
      </c>
      <c r="E71" s="13">
        <f t="shared" si="56"/>
        <v>9.61837489070968</v>
      </c>
      <c r="F71" s="9" t="s">
        <v>109</v>
      </c>
      <c r="G71" s="6">
        <v>12</v>
      </c>
      <c r="H71" s="11">
        <f t="shared" si="45"/>
        <v>0.3255268373</v>
      </c>
      <c r="I71" s="11">
        <f t="shared" si="46"/>
        <v>273.4755268373</v>
      </c>
      <c r="J71" s="11">
        <f t="shared" si="47"/>
        <v>0.0181817039677416</v>
      </c>
      <c r="K71" s="11">
        <f t="shared" si="57"/>
        <v>137.97</v>
      </c>
      <c r="L71" s="11">
        <f t="shared" si="58"/>
        <v>1.3797</v>
      </c>
      <c r="M71" s="6" t="s">
        <v>107</v>
      </c>
      <c r="N71" s="6"/>
      <c r="O71" s="11">
        <f t="shared" si="59"/>
        <v>2.84347119160502</v>
      </c>
      <c r="P71" s="11">
        <f t="shared" si="48"/>
        <v>0.0516991514465639</v>
      </c>
      <c r="Q71" s="16">
        <f t="shared" si="60"/>
        <v>0.00516991514465639</v>
      </c>
      <c r="R71" s="11">
        <f t="shared" si="64"/>
        <v>0.13797</v>
      </c>
      <c r="S71" s="17">
        <f t="shared" si="49"/>
        <v>0.037471299156747</v>
      </c>
      <c r="T71" s="3">
        <v>0.01</v>
      </c>
      <c r="U71" s="18">
        <f t="shared" si="50"/>
        <v>0.00037471299156747</v>
      </c>
      <c r="V71" s="17"/>
      <c r="W71" s="3"/>
      <c r="X71" s="18"/>
      <c r="Y71" s="19">
        <v>0.02</v>
      </c>
      <c r="Z71" s="3">
        <v>0.06</v>
      </c>
      <c r="AA71" s="20">
        <f t="shared" si="51"/>
        <v>0.0012</v>
      </c>
      <c r="AB71" s="3">
        <v>0.01</v>
      </c>
      <c r="AC71" s="3">
        <v>0.63</v>
      </c>
      <c r="AD71" s="20">
        <f t="shared" si="52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3"/>
        <v>0.002</v>
      </c>
      <c r="AN71" s="3">
        <v>0.01</v>
      </c>
      <c r="AO71" s="3">
        <v>0.28</v>
      </c>
      <c r="AP71" s="3">
        <f t="shared" si="54"/>
        <v>0.0028</v>
      </c>
      <c r="AQ71" s="1">
        <f t="shared" si="61"/>
        <v>0.0126747129915675</v>
      </c>
      <c r="AR71" s="25">
        <f t="shared" si="62"/>
        <v>137.97</v>
      </c>
      <c r="AS71" s="1">
        <f t="shared" si="63"/>
        <v>0.1</v>
      </c>
      <c r="AT71" s="2">
        <f>$E$5/12</f>
        <v>0.00833333333333333</v>
      </c>
      <c r="AU71" s="1">
        <f t="shared" si="55"/>
        <v>9.76374334557665</v>
      </c>
      <c r="AV71" s="1">
        <f>SUM(AU60:AU71)</f>
        <v>166.34377201142</v>
      </c>
    </row>
    <row r="72" spans="1:19">
      <c r="A72" s="6"/>
      <c r="B72" s="6"/>
      <c r="C72" s="9">
        <v>12</v>
      </c>
      <c r="D72" s="12">
        <v>-4.13663269064516</v>
      </c>
      <c r="E72" s="13">
        <f t="shared" si="56"/>
        <v>0.3255268373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</row>
    <row r="74" spans="19:42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</row>
    <row r="75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pans="1:47">
      <c r="A76" s="6" t="s">
        <v>105</v>
      </c>
      <c r="B76" s="6">
        <v>93.9145</v>
      </c>
      <c r="C76" s="9" t="s">
        <v>106</v>
      </c>
      <c r="D76" s="9">
        <v>-3</v>
      </c>
      <c r="E76" s="9"/>
      <c r="F76" s="9"/>
      <c r="G76" s="6">
        <v>1</v>
      </c>
      <c r="H76" s="11">
        <f t="shared" ref="H76:H87" si="65">E77</f>
        <v>-3</v>
      </c>
      <c r="I76" s="11">
        <f t="shared" ref="I76:I87" si="66">H76+273.15</f>
        <v>270.15</v>
      </c>
      <c r="J76" s="11">
        <f t="shared" ref="J76:J87" si="67">EXP(($C$18*(I76-$C$16))/($C$19*I76*$C$16))</f>
        <v>0.0117298241675131</v>
      </c>
      <c r="K76" s="11">
        <f>$B$76/12</f>
        <v>7.82620833333333</v>
      </c>
      <c r="L76" s="11">
        <f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0.000918000476483259</v>
      </c>
      <c r="Q76" s="16">
        <f>P76*$B$78</f>
        <v>0.000119340061942824</v>
      </c>
      <c r="R76" s="11">
        <f>L76*$B$78</f>
        <v>0.0101740708333333</v>
      </c>
      <c r="S76" s="17">
        <f t="shared" ref="S76:S87" si="69">Q76/R76</f>
        <v>0.0117298241675132</v>
      </c>
      <c r="T76" s="3">
        <v>0.01</v>
      </c>
      <c r="U76" s="18">
        <f t="shared" ref="U76:U87" si="70">S76*T76</f>
        <v>0.000117298241675132</v>
      </c>
      <c r="V76" s="17"/>
      <c r="W76" s="3"/>
      <c r="X76" s="18"/>
      <c r="Y76" s="19">
        <v>0.02</v>
      </c>
      <c r="Z76" s="3">
        <v>0.17</v>
      </c>
      <c r="AA76" s="20">
        <f t="shared" ref="AA76:AA87" si="71">Y76*Z76</f>
        <v>0.0034</v>
      </c>
      <c r="AB76" s="3">
        <v>0.01</v>
      </c>
      <c r="AC76" s="3">
        <v>0.03</v>
      </c>
      <c r="AD76" s="20">
        <f t="shared" ref="AD76:AD87" si="72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3">AO76*AN76</f>
        <v>0.0079</v>
      </c>
      <c r="AQ76" s="1">
        <f>(AP76+AM76+AD76+AA76+U76+X76+AG76+AJ76)</f>
        <v>0.0117172982416751</v>
      </c>
      <c r="AR76" s="25">
        <f>$B$76/12</f>
        <v>7.82620833333333</v>
      </c>
      <c r="AS76" s="1">
        <f>$B$78</f>
        <v>0.13</v>
      </c>
      <c r="AT76" s="2">
        <f t="shared" ref="AT76:AT87" si="74">$E$8/12</f>
        <v>6.20833333333333</v>
      </c>
      <c r="AU76" s="1">
        <f t="shared" ref="AU76:AU87" si="75">AT76*10000*AS76*0.67*AR76*AQ76</f>
        <v>495.874836784202</v>
      </c>
    </row>
    <row r="77" spans="1:47">
      <c r="A77" s="6" t="s">
        <v>108</v>
      </c>
      <c r="B77" s="6">
        <v>1</v>
      </c>
      <c r="C77" s="9">
        <v>1</v>
      </c>
      <c r="D77" s="12">
        <v>-5.40134245874193</v>
      </c>
      <c r="E77" s="13">
        <f t="shared" ref="E77:E88" si="76">D76</f>
        <v>-3</v>
      </c>
      <c r="F77" s="9" t="s">
        <v>107</v>
      </c>
      <c r="G77" s="6">
        <v>2</v>
      </c>
      <c r="H77" s="11">
        <f t="shared" si="65"/>
        <v>-5.40134245874193</v>
      </c>
      <c r="I77" s="11">
        <f t="shared" si="66"/>
        <v>267.748657541258</v>
      </c>
      <c r="J77" s="11">
        <f t="shared" si="67"/>
        <v>0.00848996921697633</v>
      </c>
      <c r="K77" s="11">
        <f t="shared" ref="K77:K87" si="77">$B$76/12</f>
        <v>7.82620833333333</v>
      </c>
      <c r="L77" s="11">
        <f t="shared" ref="L77:L87" si="78">K77*$B$77/100</f>
        <v>0.0782620833333333</v>
      </c>
      <c r="M77" s="6" t="s">
        <v>107</v>
      </c>
      <c r="N77" s="6"/>
      <c r="O77" s="11">
        <f t="shared" ref="O77:O87" si="79">L77+O76-P76-N77</f>
        <v>0.155606166190183</v>
      </c>
      <c r="P77" s="11">
        <f t="shared" si="68"/>
        <v>0.00132109156092636</v>
      </c>
      <c r="Q77" s="16">
        <f t="shared" ref="Q77:Q87" si="80">P77*$B$78</f>
        <v>0.000171741902920427</v>
      </c>
      <c r="R77" s="11">
        <f t="shared" ref="R77:R87" si="81">L77*$B$78</f>
        <v>0.0101740708333333</v>
      </c>
      <c r="S77" s="17">
        <f t="shared" si="69"/>
        <v>0.01688035258785</v>
      </c>
      <c r="T77" s="3">
        <v>0.01</v>
      </c>
      <c r="U77" s="18">
        <f t="shared" si="70"/>
        <v>0.0001688035258785</v>
      </c>
      <c r="V77" s="17"/>
      <c r="W77" s="3"/>
      <c r="X77" s="18"/>
      <c r="Y77" s="19">
        <v>0.02</v>
      </c>
      <c r="Z77" s="3">
        <v>0.17</v>
      </c>
      <c r="AA77" s="20">
        <f t="shared" si="71"/>
        <v>0.0034</v>
      </c>
      <c r="AB77" s="3">
        <v>0.01</v>
      </c>
      <c r="AC77" s="3">
        <v>0.03</v>
      </c>
      <c r="AD77" s="20">
        <f t="shared" si="72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3"/>
        <v>0.0079</v>
      </c>
      <c r="AQ77" s="1">
        <f t="shared" ref="AQ77:AQ87" si="82">(AP77+AM77+AD77+AA77+U77+X77+AG77+AJ77)</f>
        <v>0.0117688035258785</v>
      </c>
      <c r="AR77" s="25">
        <f t="shared" ref="AR77:AR87" si="83">$B$76/12</f>
        <v>7.82620833333333</v>
      </c>
      <c r="AS77" s="1">
        <f t="shared" ref="AS77:AS87" si="84">$B$78</f>
        <v>0.13</v>
      </c>
      <c r="AT77" s="2">
        <f t="shared" si="74"/>
        <v>6.20833333333333</v>
      </c>
      <c r="AU77" s="1">
        <f t="shared" si="75"/>
        <v>498.054535027866</v>
      </c>
    </row>
    <row r="78" spans="1:47">
      <c r="A78" s="6" t="s">
        <v>70</v>
      </c>
      <c r="B78" s="6">
        <v>0.13</v>
      </c>
      <c r="C78" s="9">
        <v>2</v>
      </c>
      <c r="D78" s="12">
        <v>-1.13587845560714</v>
      </c>
      <c r="E78" s="13">
        <f t="shared" si="76"/>
        <v>-5.40134245874193</v>
      </c>
      <c r="F78" s="9" t="s">
        <v>107</v>
      </c>
      <c r="G78" s="6">
        <v>3</v>
      </c>
      <c r="H78" s="11">
        <f t="shared" si="65"/>
        <v>-1.13587845560714</v>
      </c>
      <c r="I78" s="11">
        <f t="shared" si="66"/>
        <v>272.014121544393</v>
      </c>
      <c r="J78" s="11">
        <f t="shared" si="67"/>
        <v>0.0150162469809465</v>
      </c>
      <c r="K78" s="11">
        <f t="shared" si="77"/>
        <v>7.82620833333333</v>
      </c>
      <c r="L78" s="11">
        <f t="shared" si="78"/>
        <v>0.0782620833333333</v>
      </c>
      <c r="M78" s="6" t="s">
        <v>107</v>
      </c>
      <c r="N78" s="6"/>
      <c r="O78" s="11">
        <f t="shared" si="79"/>
        <v>0.23254715796259</v>
      </c>
      <c r="P78" s="11">
        <f t="shared" si="68"/>
        <v>0.00349198555868344</v>
      </c>
      <c r="Q78" s="16">
        <f t="shared" si="80"/>
        <v>0.000453958122628847</v>
      </c>
      <c r="R78" s="11">
        <f t="shared" si="81"/>
        <v>0.0101740708333333</v>
      </c>
      <c r="S78" s="17">
        <f t="shared" si="69"/>
        <v>0.0446191234625126</v>
      </c>
      <c r="T78" s="3">
        <v>0.01</v>
      </c>
      <c r="U78" s="18">
        <f t="shared" si="70"/>
        <v>0.000446191234625126</v>
      </c>
      <c r="V78" s="17"/>
      <c r="W78" s="3"/>
      <c r="X78" s="18"/>
      <c r="Y78" s="19">
        <v>0.02</v>
      </c>
      <c r="Z78" s="3">
        <v>0.17</v>
      </c>
      <c r="AA78" s="20">
        <f t="shared" si="71"/>
        <v>0.0034</v>
      </c>
      <c r="AB78" s="3">
        <v>0.01</v>
      </c>
      <c r="AC78" s="3">
        <v>0.03</v>
      </c>
      <c r="AD78" s="20">
        <f t="shared" si="72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3"/>
        <v>0.0079</v>
      </c>
      <c r="AQ78" s="1">
        <f t="shared" si="82"/>
        <v>0.0120461912346251</v>
      </c>
      <c r="AR78" s="25">
        <f t="shared" si="83"/>
        <v>7.82620833333333</v>
      </c>
      <c r="AS78" s="1">
        <f t="shared" si="84"/>
        <v>0.13</v>
      </c>
      <c r="AT78" s="2">
        <f t="shared" si="74"/>
        <v>6.20833333333333</v>
      </c>
      <c r="AU78" s="1">
        <f t="shared" si="75"/>
        <v>509.793553866821</v>
      </c>
    </row>
    <row r="79" spans="1:47">
      <c r="A79" s="6"/>
      <c r="B79" s="6"/>
      <c r="C79" s="9">
        <v>3</v>
      </c>
      <c r="D79" s="12">
        <v>5.09506889229032</v>
      </c>
      <c r="E79" s="13">
        <f t="shared" si="76"/>
        <v>-1.13587845560714</v>
      </c>
      <c r="F79" s="9" t="s">
        <v>107</v>
      </c>
      <c r="G79" s="6">
        <v>4</v>
      </c>
      <c r="H79" s="11">
        <f t="shared" si="65"/>
        <v>5.09506889229032</v>
      </c>
      <c r="I79" s="11">
        <f t="shared" si="66"/>
        <v>278.24506889229</v>
      </c>
      <c r="J79" s="11">
        <f t="shared" si="67"/>
        <v>0.0334723663941589</v>
      </c>
      <c r="K79" s="11">
        <f t="shared" si="77"/>
        <v>7.82620833333333</v>
      </c>
      <c r="L79" s="11">
        <f t="shared" si="78"/>
        <v>0.0782620833333333</v>
      </c>
      <c r="M79" s="6" t="s">
        <v>107</v>
      </c>
      <c r="N79" s="6"/>
      <c r="O79" s="11">
        <f t="shared" si="79"/>
        <v>0.30731725573724</v>
      </c>
      <c r="P79" s="11">
        <f t="shared" si="68"/>
        <v>0.0102866357832843</v>
      </c>
      <c r="Q79" s="16">
        <f t="shared" si="80"/>
        <v>0.00133726265182696</v>
      </c>
      <c r="R79" s="11">
        <f t="shared" si="81"/>
        <v>0.0101740708333333</v>
      </c>
      <c r="S79" s="17">
        <f t="shared" si="69"/>
        <v>0.131438307608956</v>
      </c>
      <c r="T79" s="3">
        <v>0.01</v>
      </c>
      <c r="U79" s="18">
        <f t="shared" si="70"/>
        <v>0.00131438307608956</v>
      </c>
      <c r="V79" s="17"/>
      <c r="W79" s="3"/>
      <c r="X79" s="18"/>
      <c r="Y79" s="19">
        <v>0.02</v>
      </c>
      <c r="Z79" s="3">
        <v>0.17</v>
      </c>
      <c r="AA79" s="20">
        <f t="shared" si="71"/>
        <v>0.0034</v>
      </c>
      <c r="AB79" s="3">
        <v>0.01</v>
      </c>
      <c r="AC79" s="3">
        <v>0.03</v>
      </c>
      <c r="AD79" s="20">
        <f t="shared" si="72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3"/>
        <v>0.0079</v>
      </c>
      <c r="AQ79" s="1">
        <f t="shared" si="82"/>
        <v>0.0129143830760896</v>
      </c>
      <c r="AR79" s="25">
        <f t="shared" si="83"/>
        <v>7.82620833333333</v>
      </c>
      <c r="AS79" s="1">
        <f t="shared" si="84"/>
        <v>0.13</v>
      </c>
      <c r="AT79" s="2">
        <f t="shared" si="74"/>
        <v>6.20833333333333</v>
      </c>
      <c r="AU79" s="1">
        <f t="shared" si="75"/>
        <v>546.535341845925</v>
      </c>
    </row>
    <row r="80" spans="1:47">
      <c r="A80" s="6"/>
      <c r="B80" s="6"/>
      <c r="C80" s="9">
        <v>4</v>
      </c>
      <c r="D80" s="12">
        <v>14.1180176956667</v>
      </c>
      <c r="E80" s="13">
        <f t="shared" si="76"/>
        <v>5.09506889229032</v>
      </c>
      <c r="F80" s="9" t="s">
        <v>107</v>
      </c>
      <c r="G80" s="6">
        <v>5</v>
      </c>
      <c r="H80" s="11">
        <f t="shared" si="65"/>
        <v>14.1180176956667</v>
      </c>
      <c r="I80" s="11">
        <f t="shared" si="66"/>
        <v>287.268017695667</v>
      </c>
      <c r="J80" s="11">
        <f t="shared" si="67"/>
        <v>0.100469212086905</v>
      </c>
      <c r="K80" s="11">
        <f t="shared" si="77"/>
        <v>7.82620833333333</v>
      </c>
      <c r="L80" s="11">
        <f t="shared" si="78"/>
        <v>0.0782620833333333</v>
      </c>
      <c r="M80" s="6" t="s">
        <v>109</v>
      </c>
      <c r="N80" s="11">
        <f>(O79-P79)*$C$24/100</f>
        <v>0.282179088956258</v>
      </c>
      <c r="O80" s="11">
        <f t="shared" si="79"/>
        <v>0.093113614331031</v>
      </c>
      <c r="P80" s="11">
        <f t="shared" si="68"/>
        <v>0.00935505146640265</v>
      </c>
      <c r="Q80" s="16">
        <f t="shared" si="80"/>
        <v>0.00121615669063235</v>
      </c>
      <c r="R80" s="11">
        <f t="shared" si="81"/>
        <v>0.0101740708333333</v>
      </c>
      <c r="S80" s="17">
        <f t="shared" si="69"/>
        <v>0.119534914839383</v>
      </c>
      <c r="T80" s="3">
        <v>0.01</v>
      </c>
      <c r="U80" s="18">
        <f t="shared" si="70"/>
        <v>0.00119534914839383</v>
      </c>
      <c r="V80" s="17"/>
      <c r="W80" s="3"/>
      <c r="X80" s="18"/>
      <c r="Y80" s="19">
        <v>0.04</v>
      </c>
      <c r="Z80" s="3">
        <v>0.17</v>
      </c>
      <c r="AA80" s="20">
        <f t="shared" si="71"/>
        <v>0.0068</v>
      </c>
      <c r="AB80" s="3">
        <v>0.015</v>
      </c>
      <c r="AC80" s="3">
        <v>0.03</v>
      </c>
      <c r="AD80" s="20">
        <f t="shared" si="72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3"/>
        <v>0.01185</v>
      </c>
      <c r="AQ80" s="1">
        <f t="shared" si="82"/>
        <v>0.0202953491483938</v>
      </c>
      <c r="AR80" s="25">
        <f t="shared" si="83"/>
        <v>7.82620833333333</v>
      </c>
      <c r="AS80" s="1">
        <f t="shared" si="84"/>
        <v>0.13</v>
      </c>
      <c r="AT80" s="2">
        <f t="shared" si="74"/>
        <v>6.20833333333333</v>
      </c>
      <c r="AU80" s="1">
        <f t="shared" si="75"/>
        <v>858.897054497046</v>
      </c>
    </row>
    <row r="81" spans="1:47">
      <c r="A81" s="6"/>
      <c r="B81" s="6"/>
      <c r="C81" s="9">
        <v>5</v>
      </c>
      <c r="D81" s="12">
        <v>20.3872792396774</v>
      </c>
      <c r="E81" s="13">
        <f t="shared" si="76"/>
        <v>14.1180176956667</v>
      </c>
      <c r="F81" s="9" t="s">
        <v>109</v>
      </c>
      <c r="G81" s="6">
        <v>6</v>
      </c>
      <c r="H81" s="11">
        <f t="shared" si="65"/>
        <v>20.3872792396774</v>
      </c>
      <c r="I81" s="11">
        <f t="shared" si="66"/>
        <v>293.537279239677</v>
      </c>
      <c r="J81" s="11">
        <f t="shared" si="67"/>
        <v>0.207214894143414</v>
      </c>
      <c r="K81" s="11">
        <f t="shared" si="77"/>
        <v>7.82620833333333</v>
      </c>
      <c r="L81" s="11">
        <f t="shared" si="78"/>
        <v>0.0782620833333333</v>
      </c>
      <c r="M81" s="6" t="s">
        <v>107</v>
      </c>
      <c r="N81" s="6"/>
      <c r="O81" s="11">
        <f t="shared" si="79"/>
        <v>0.162020646197962</v>
      </c>
      <c r="P81" s="11">
        <f t="shared" si="68"/>
        <v>0.0335730910509582</v>
      </c>
      <c r="Q81" s="16">
        <f t="shared" si="80"/>
        <v>0.00436450183662457</v>
      </c>
      <c r="R81" s="11">
        <f t="shared" si="81"/>
        <v>0.0101740708333333</v>
      </c>
      <c r="S81" s="17">
        <f t="shared" si="69"/>
        <v>0.428982843556107</v>
      </c>
      <c r="T81" s="3">
        <v>0.01</v>
      </c>
      <c r="U81" s="18">
        <f t="shared" si="70"/>
        <v>0.00428982843556107</v>
      </c>
      <c r="V81" s="17"/>
      <c r="W81" s="3"/>
      <c r="X81" s="18"/>
      <c r="Y81" s="19">
        <v>0.04</v>
      </c>
      <c r="Z81" s="3">
        <v>0.17</v>
      </c>
      <c r="AA81" s="20">
        <f t="shared" si="71"/>
        <v>0.0068</v>
      </c>
      <c r="AB81" s="3">
        <v>0.015</v>
      </c>
      <c r="AC81" s="3">
        <v>0.03</v>
      </c>
      <c r="AD81" s="20">
        <f t="shared" si="72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3"/>
        <v>0.01185</v>
      </c>
      <c r="AQ81" s="1">
        <f t="shared" si="82"/>
        <v>0.0233898284355611</v>
      </c>
      <c r="AR81" s="25">
        <f t="shared" si="83"/>
        <v>7.82620833333333</v>
      </c>
      <c r="AS81" s="1">
        <f t="shared" si="84"/>
        <v>0.13</v>
      </c>
      <c r="AT81" s="2">
        <f t="shared" si="74"/>
        <v>6.20833333333333</v>
      </c>
      <c r="AU81" s="1">
        <f t="shared" si="75"/>
        <v>989.855094465547</v>
      </c>
    </row>
    <row r="82" spans="1:47">
      <c r="A82" s="6"/>
      <c r="B82" s="6"/>
      <c r="C82" s="9">
        <v>6</v>
      </c>
      <c r="D82" s="12">
        <v>22.7895507783333</v>
      </c>
      <c r="E82" s="13">
        <f t="shared" si="76"/>
        <v>20.3872792396774</v>
      </c>
      <c r="F82" s="9" t="s">
        <v>107</v>
      </c>
      <c r="G82" s="6">
        <v>7</v>
      </c>
      <c r="H82" s="11">
        <f t="shared" si="65"/>
        <v>22.7895507783333</v>
      </c>
      <c r="I82" s="11">
        <f t="shared" si="66"/>
        <v>295.939550778333</v>
      </c>
      <c r="J82" s="11">
        <f t="shared" si="67"/>
        <v>0.271243307625561</v>
      </c>
      <c r="K82" s="11">
        <f t="shared" si="77"/>
        <v>7.82620833333333</v>
      </c>
      <c r="L82" s="11">
        <f t="shared" si="78"/>
        <v>0.0782620833333333</v>
      </c>
      <c r="M82" s="6" t="s">
        <v>107</v>
      </c>
      <c r="N82" s="6"/>
      <c r="O82" s="11">
        <f t="shared" si="79"/>
        <v>0.206709638480337</v>
      </c>
      <c r="P82" s="11">
        <f t="shared" si="68"/>
        <v>0.0560686060594906</v>
      </c>
      <c r="Q82" s="16">
        <f t="shared" si="80"/>
        <v>0.00728891878773378</v>
      </c>
      <c r="R82" s="11">
        <f t="shared" si="81"/>
        <v>0.0101740708333333</v>
      </c>
      <c r="S82" s="17">
        <f t="shared" si="69"/>
        <v>0.71642107737771</v>
      </c>
      <c r="T82" s="3">
        <v>0.01</v>
      </c>
      <c r="U82" s="18">
        <f t="shared" si="70"/>
        <v>0.0071642107737771</v>
      </c>
      <c r="V82" s="17"/>
      <c r="W82" s="3"/>
      <c r="X82" s="18"/>
      <c r="Y82" s="19">
        <v>0.04</v>
      </c>
      <c r="Z82" s="3">
        <v>0.17</v>
      </c>
      <c r="AA82" s="20">
        <f t="shared" si="71"/>
        <v>0.0068</v>
      </c>
      <c r="AB82" s="3">
        <v>0.015</v>
      </c>
      <c r="AC82" s="3">
        <v>0.03</v>
      </c>
      <c r="AD82" s="20">
        <f t="shared" si="72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3"/>
        <v>0.01185</v>
      </c>
      <c r="AQ82" s="1">
        <f t="shared" si="82"/>
        <v>0.0262642107737771</v>
      </c>
      <c r="AR82" s="25">
        <f t="shared" si="83"/>
        <v>7.82620833333333</v>
      </c>
      <c r="AS82" s="1">
        <f t="shared" si="84"/>
        <v>0.13</v>
      </c>
      <c r="AT82" s="2">
        <f t="shared" si="74"/>
        <v>6.20833333333333</v>
      </c>
      <c r="AU82" s="1">
        <f t="shared" si="75"/>
        <v>1111.49865456106</v>
      </c>
    </row>
    <row r="83" spans="1:47">
      <c r="A83" s="6"/>
      <c r="B83" s="6"/>
      <c r="C83" s="9">
        <v>7</v>
      </c>
      <c r="D83" s="12">
        <v>25.0656106677419</v>
      </c>
      <c r="E83" s="13">
        <f t="shared" si="76"/>
        <v>22.7895507783333</v>
      </c>
      <c r="F83" s="9" t="s">
        <v>107</v>
      </c>
      <c r="G83" s="6">
        <v>8</v>
      </c>
      <c r="H83" s="11">
        <f t="shared" si="65"/>
        <v>25.0656106677419</v>
      </c>
      <c r="I83" s="11">
        <f t="shared" si="66"/>
        <v>298.215610667742</v>
      </c>
      <c r="J83" s="11">
        <f t="shared" si="67"/>
        <v>0.348670525086125</v>
      </c>
      <c r="K83" s="11">
        <f t="shared" si="77"/>
        <v>7.82620833333333</v>
      </c>
      <c r="L83" s="11">
        <f t="shared" si="78"/>
        <v>0.0782620833333333</v>
      </c>
      <c r="M83" s="6" t="s">
        <v>107</v>
      </c>
      <c r="N83" s="6"/>
      <c r="O83" s="11">
        <f t="shared" si="79"/>
        <v>0.228903115754179</v>
      </c>
      <c r="P83" s="11">
        <f t="shared" si="68"/>
        <v>0.0798117695638598</v>
      </c>
      <c r="Q83" s="16">
        <f t="shared" si="80"/>
        <v>0.0103755300433018</v>
      </c>
      <c r="R83" s="11">
        <f t="shared" si="81"/>
        <v>0.0101740708333333</v>
      </c>
      <c r="S83" s="17">
        <f t="shared" si="69"/>
        <v>1.0198012391764</v>
      </c>
      <c r="T83" s="3">
        <v>0.01</v>
      </c>
      <c r="U83" s="18">
        <f t="shared" si="70"/>
        <v>0.010198012391764</v>
      </c>
      <c r="V83" s="17"/>
      <c r="W83" s="3"/>
      <c r="X83" s="18"/>
      <c r="Y83" s="19">
        <v>0.04</v>
      </c>
      <c r="Z83" s="3">
        <v>0.17</v>
      </c>
      <c r="AA83" s="20">
        <f t="shared" si="71"/>
        <v>0.0068</v>
      </c>
      <c r="AB83" s="3">
        <v>0.015</v>
      </c>
      <c r="AC83" s="3">
        <v>0.03</v>
      </c>
      <c r="AD83" s="20">
        <f t="shared" si="72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3"/>
        <v>0.01185</v>
      </c>
      <c r="AQ83" s="1">
        <f t="shared" si="82"/>
        <v>0.029298012391764</v>
      </c>
      <c r="AR83" s="25">
        <f t="shared" si="83"/>
        <v>7.82620833333333</v>
      </c>
      <c r="AS83" s="1">
        <f t="shared" si="84"/>
        <v>0.13</v>
      </c>
      <c r="AT83" s="2">
        <f t="shared" si="74"/>
        <v>6.20833333333333</v>
      </c>
      <c r="AU83" s="1">
        <f t="shared" si="75"/>
        <v>1239.88882191246</v>
      </c>
    </row>
    <row r="84" spans="1:47">
      <c r="A84" s="6"/>
      <c r="B84" s="6"/>
      <c r="C84" s="9">
        <v>8</v>
      </c>
      <c r="D84" s="12">
        <v>22.9815066051613</v>
      </c>
      <c r="E84" s="13">
        <f t="shared" si="76"/>
        <v>25.0656106677419</v>
      </c>
      <c r="F84" s="9" t="s">
        <v>107</v>
      </c>
      <c r="G84" s="6">
        <v>9</v>
      </c>
      <c r="H84" s="11">
        <f t="shared" si="65"/>
        <v>22.9815066051613</v>
      </c>
      <c r="I84" s="11">
        <f t="shared" si="66"/>
        <v>296.131506605161</v>
      </c>
      <c r="J84" s="11">
        <f t="shared" si="67"/>
        <v>0.277090236296725</v>
      </c>
      <c r="K84" s="11">
        <f t="shared" si="77"/>
        <v>7.82620833333333</v>
      </c>
      <c r="L84" s="11">
        <f t="shared" si="78"/>
        <v>0.0782620833333333</v>
      </c>
      <c r="M84" s="6" t="s">
        <v>107</v>
      </c>
      <c r="N84" s="6"/>
      <c r="O84" s="11">
        <f t="shared" si="79"/>
        <v>0.227353429523653</v>
      </c>
      <c r="P84" s="11">
        <f t="shared" si="68"/>
        <v>0.0629974155095799</v>
      </c>
      <c r="Q84" s="16">
        <f t="shared" si="80"/>
        <v>0.00818966401624539</v>
      </c>
      <c r="R84" s="11">
        <f t="shared" si="81"/>
        <v>0.0101740708333333</v>
      </c>
      <c r="S84" s="17">
        <f t="shared" si="69"/>
        <v>0.804954491707842</v>
      </c>
      <c r="T84" s="3">
        <v>0.01</v>
      </c>
      <c r="U84" s="18">
        <f t="shared" si="70"/>
        <v>0.00804954491707842</v>
      </c>
      <c r="V84" s="17"/>
      <c r="W84" s="3"/>
      <c r="X84" s="18"/>
      <c r="Y84" s="19">
        <v>0.04</v>
      </c>
      <c r="Z84" s="3">
        <v>0.17</v>
      </c>
      <c r="AA84" s="20">
        <f t="shared" si="71"/>
        <v>0.0068</v>
      </c>
      <c r="AB84" s="3">
        <v>0.015</v>
      </c>
      <c r="AC84" s="3">
        <v>0.03</v>
      </c>
      <c r="AD84" s="20">
        <f t="shared" si="72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3"/>
        <v>0.01185</v>
      </c>
      <c r="AQ84" s="1">
        <f t="shared" si="82"/>
        <v>0.0271495449170784</v>
      </c>
      <c r="AR84" s="25">
        <f t="shared" si="83"/>
        <v>7.82620833333333</v>
      </c>
      <c r="AS84" s="1">
        <f t="shared" si="84"/>
        <v>0.13</v>
      </c>
      <c r="AT84" s="2">
        <f t="shared" si="74"/>
        <v>6.20833333333333</v>
      </c>
      <c r="AU84" s="1">
        <f t="shared" si="75"/>
        <v>1148.96590296203</v>
      </c>
    </row>
    <row r="85" spans="1:47">
      <c r="A85" s="6"/>
      <c r="B85" s="6"/>
      <c r="C85" s="9">
        <v>9</v>
      </c>
      <c r="D85" s="12">
        <v>19.1919339203333</v>
      </c>
      <c r="E85" s="13">
        <f t="shared" si="76"/>
        <v>22.9815066051613</v>
      </c>
      <c r="F85" s="9" t="s">
        <v>107</v>
      </c>
      <c r="G85" s="6">
        <v>10</v>
      </c>
      <c r="H85" s="11">
        <f t="shared" si="65"/>
        <v>19.1919339203333</v>
      </c>
      <c r="I85" s="11">
        <f t="shared" si="66"/>
        <v>292.341933920333</v>
      </c>
      <c r="J85" s="11">
        <f t="shared" si="67"/>
        <v>0.180932982548149</v>
      </c>
      <c r="K85" s="11">
        <f t="shared" si="77"/>
        <v>7.82620833333333</v>
      </c>
      <c r="L85" s="11">
        <f t="shared" si="78"/>
        <v>0.0782620833333333</v>
      </c>
      <c r="M85" s="6" t="s">
        <v>107</v>
      </c>
      <c r="N85" s="6"/>
      <c r="O85" s="11">
        <f t="shared" si="79"/>
        <v>0.242618097347406</v>
      </c>
      <c r="P85" s="11">
        <f t="shared" si="68"/>
        <v>0.0438976159732233</v>
      </c>
      <c r="Q85" s="16">
        <f t="shared" si="80"/>
        <v>0.00570669007651903</v>
      </c>
      <c r="R85" s="11">
        <f t="shared" si="81"/>
        <v>0.0101740708333333</v>
      </c>
      <c r="S85" s="17">
        <f t="shared" si="69"/>
        <v>0.560905282654629</v>
      </c>
      <c r="T85" s="3">
        <v>0.01</v>
      </c>
      <c r="U85" s="18">
        <f t="shared" si="70"/>
        <v>0.00560905282654629</v>
      </c>
      <c r="V85" s="17"/>
      <c r="W85" s="3"/>
      <c r="X85" s="18"/>
      <c r="Y85" s="19">
        <v>0.02</v>
      </c>
      <c r="Z85" s="3">
        <v>0.17</v>
      </c>
      <c r="AA85" s="20">
        <f t="shared" si="71"/>
        <v>0.0034</v>
      </c>
      <c r="AB85" s="3">
        <v>0.01</v>
      </c>
      <c r="AC85" s="3">
        <v>0.03</v>
      </c>
      <c r="AD85" s="20">
        <f t="shared" si="72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3"/>
        <v>0.0079</v>
      </c>
      <c r="AQ85" s="1">
        <f t="shared" si="82"/>
        <v>0.0172090528265463</v>
      </c>
      <c r="AR85" s="25">
        <f t="shared" si="83"/>
        <v>7.82620833333333</v>
      </c>
      <c r="AS85" s="1">
        <f t="shared" si="84"/>
        <v>0.13</v>
      </c>
      <c r="AT85" s="2">
        <f t="shared" si="74"/>
        <v>6.20833333333333</v>
      </c>
      <c r="AU85" s="1">
        <f t="shared" si="75"/>
        <v>728.285316765512</v>
      </c>
    </row>
    <row r="86" spans="1:47">
      <c r="A86" s="6"/>
      <c r="B86" s="6"/>
      <c r="C86" s="9">
        <v>10</v>
      </c>
      <c r="D86" s="12">
        <v>9.61837489070968</v>
      </c>
      <c r="E86" s="13">
        <f t="shared" si="76"/>
        <v>19.1919339203333</v>
      </c>
      <c r="F86" s="9" t="s">
        <v>107</v>
      </c>
      <c r="G86" s="6">
        <v>11</v>
      </c>
      <c r="H86" s="11">
        <f t="shared" si="65"/>
        <v>9.61837489070968</v>
      </c>
      <c r="I86" s="11">
        <f t="shared" si="66"/>
        <v>282.76837489071</v>
      </c>
      <c r="J86" s="11">
        <f t="shared" si="67"/>
        <v>0.0585859621538306</v>
      </c>
      <c r="K86" s="11">
        <f t="shared" si="77"/>
        <v>7.82620833333333</v>
      </c>
      <c r="L86" s="11">
        <f t="shared" si="78"/>
        <v>0.0782620833333333</v>
      </c>
      <c r="M86" s="6" t="s">
        <v>109</v>
      </c>
      <c r="N86" s="11">
        <f>(O85-P85)*$C$24/100</f>
        <v>0.188784457305474</v>
      </c>
      <c r="O86" s="11">
        <f t="shared" si="79"/>
        <v>0.0881981074020424</v>
      </c>
      <c r="P86" s="11">
        <f t="shared" si="68"/>
        <v>0.00516717098229555</v>
      </c>
      <c r="Q86" s="16">
        <f t="shared" si="80"/>
        <v>0.000671732227698421</v>
      </c>
      <c r="R86" s="11">
        <f t="shared" si="81"/>
        <v>0.0101740708333333</v>
      </c>
      <c r="S86" s="17">
        <f t="shared" si="69"/>
        <v>0.0660239385691738</v>
      </c>
      <c r="T86" s="3">
        <v>0.01</v>
      </c>
      <c r="U86" s="18">
        <f t="shared" si="70"/>
        <v>0.000660239385691738</v>
      </c>
      <c r="V86" s="17"/>
      <c r="W86" s="3"/>
      <c r="X86" s="18"/>
      <c r="Y86" s="19">
        <v>0.02</v>
      </c>
      <c r="Z86" s="3">
        <v>0.17</v>
      </c>
      <c r="AA86" s="20">
        <f t="shared" si="71"/>
        <v>0.0034</v>
      </c>
      <c r="AB86" s="3">
        <v>0.01</v>
      </c>
      <c r="AC86" s="3">
        <v>0.03</v>
      </c>
      <c r="AD86" s="20">
        <f t="shared" si="72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3"/>
        <v>0.0079</v>
      </c>
      <c r="AQ86" s="1">
        <f t="shared" si="82"/>
        <v>0.0122602393856917</v>
      </c>
      <c r="AR86" s="25">
        <f t="shared" si="83"/>
        <v>7.82620833333333</v>
      </c>
      <c r="AS86" s="1">
        <f t="shared" si="84"/>
        <v>0.13</v>
      </c>
      <c r="AT86" s="2">
        <f t="shared" si="74"/>
        <v>6.20833333333333</v>
      </c>
      <c r="AU86" s="1">
        <f t="shared" si="75"/>
        <v>518.852049245611</v>
      </c>
    </row>
    <row r="87" spans="1:48">
      <c r="A87" s="6"/>
      <c r="B87" s="6"/>
      <c r="C87" s="9">
        <v>11</v>
      </c>
      <c r="D87" s="12">
        <v>0.3255268373</v>
      </c>
      <c r="E87" s="13">
        <f t="shared" si="76"/>
        <v>9.61837489070968</v>
      </c>
      <c r="F87" s="9" t="s">
        <v>109</v>
      </c>
      <c r="G87" s="6">
        <v>12</v>
      </c>
      <c r="H87" s="11">
        <f t="shared" si="65"/>
        <v>0.3255268373</v>
      </c>
      <c r="I87" s="11">
        <f t="shared" si="66"/>
        <v>273.4755268373</v>
      </c>
      <c r="J87" s="11">
        <f t="shared" si="67"/>
        <v>0.0181817039677416</v>
      </c>
      <c r="K87" s="11">
        <f t="shared" si="77"/>
        <v>7.82620833333333</v>
      </c>
      <c r="L87" s="11">
        <f t="shared" si="78"/>
        <v>0.0782620833333333</v>
      </c>
      <c r="M87" s="6" t="s">
        <v>107</v>
      </c>
      <c r="N87" s="6"/>
      <c r="O87" s="11">
        <f t="shared" si="79"/>
        <v>0.16129301975308</v>
      </c>
      <c r="P87" s="11">
        <f t="shared" si="68"/>
        <v>0.0029325819372136</v>
      </c>
      <c r="Q87" s="16">
        <f t="shared" si="80"/>
        <v>0.000381235651837768</v>
      </c>
      <c r="R87" s="11">
        <f t="shared" si="81"/>
        <v>0.0101740708333333</v>
      </c>
      <c r="S87" s="17">
        <f t="shared" si="69"/>
        <v>0.0374712991567471</v>
      </c>
      <c r="T87" s="3">
        <v>0.01</v>
      </c>
      <c r="U87" s="18">
        <f t="shared" si="70"/>
        <v>0.000374712991567471</v>
      </c>
      <c r="V87" s="17"/>
      <c r="W87" s="3"/>
      <c r="X87" s="18"/>
      <c r="Y87" s="19">
        <v>0.02</v>
      </c>
      <c r="Z87" s="3">
        <v>0.17</v>
      </c>
      <c r="AA87" s="20">
        <f t="shared" si="71"/>
        <v>0.0034</v>
      </c>
      <c r="AB87" s="3">
        <v>0.01</v>
      </c>
      <c r="AC87" s="3">
        <v>0.03</v>
      </c>
      <c r="AD87" s="20">
        <f t="shared" si="72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3"/>
        <v>0.0079</v>
      </c>
      <c r="AQ87" s="1">
        <f t="shared" si="82"/>
        <v>0.0119747129915675</v>
      </c>
      <c r="AR87" s="25">
        <f t="shared" si="83"/>
        <v>7.82620833333333</v>
      </c>
      <c r="AS87" s="1">
        <f t="shared" si="84"/>
        <v>0.13</v>
      </c>
      <c r="AT87" s="2">
        <f t="shared" si="74"/>
        <v>6.20833333333333</v>
      </c>
      <c r="AU87" s="1">
        <f t="shared" si="75"/>
        <v>506.768602092207</v>
      </c>
      <c r="AV87" s="1">
        <f>SUM(AU76:AU87)</f>
        <v>9153.26976402628</v>
      </c>
    </row>
    <row r="88" spans="1:19">
      <c r="A88" s="6"/>
      <c r="B88" s="6"/>
      <c r="C88" s="9">
        <v>12</v>
      </c>
      <c r="D88" s="12">
        <v>-4.13663269064516</v>
      </c>
      <c r="E88" s="13">
        <f t="shared" si="76"/>
        <v>0.3255268373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</row>
    <row r="89" spans="19:42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</row>
    <row r="90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pans="1:47">
      <c r="A91" s="6" t="s">
        <v>105</v>
      </c>
      <c r="B91" s="6">
        <v>91.104</v>
      </c>
      <c r="C91" s="9" t="s">
        <v>106</v>
      </c>
      <c r="D91" s="9">
        <v>-3</v>
      </c>
      <c r="E91" s="9"/>
      <c r="F91" s="9"/>
      <c r="G91" s="6">
        <v>1</v>
      </c>
      <c r="H91" s="11">
        <f t="shared" ref="H91:H102" si="85">E92</f>
        <v>-3</v>
      </c>
      <c r="I91" s="11">
        <f t="shared" ref="I91:I102" si="86">H91+273.15</f>
        <v>270.15</v>
      </c>
      <c r="J91" s="11">
        <f t="shared" ref="J91:J102" si="87">EXP(($C$18*(I91-$C$16))/($C$19*I91*$C$16))</f>
        <v>0.0117298241675131</v>
      </c>
      <c r="K91" s="11">
        <f>$B$91/12</f>
        <v>7.592</v>
      </c>
      <c r="L91" s="11">
        <f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0.000890528250797596</v>
      </c>
      <c r="Q91" s="16">
        <f>P91*$B$93</f>
        <v>0.000115768672603688</v>
      </c>
      <c r="R91" s="11">
        <f>L91*$B$93</f>
        <v>0.0098696</v>
      </c>
      <c r="S91" s="17">
        <f t="shared" ref="S91:S102" si="89">Q91/R91</f>
        <v>0.0117298241675131</v>
      </c>
      <c r="T91" s="3">
        <v>0.01</v>
      </c>
      <c r="U91" s="18">
        <f t="shared" ref="U91:U102" si="90">S91*T91</f>
        <v>0.000117298241675131</v>
      </c>
      <c r="V91" s="17"/>
      <c r="W91" s="3"/>
      <c r="X91" s="18"/>
      <c r="Y91" s="19">
        <v>0.02</v>
      </c>
      <c r="Z91" s="3">
        <v>0.49</v>
      </c>
      <c r="AA91" s="20">
        <f t="shared" ref="AA91:AA102" si="91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2">AO91*AN91</f>
        <v>0.005</v>
      </c>
      <c r="AQ91" s="1">
        <f>(AP91+AM91+AD91+AA91+U91+X91+AG91+AJ91)</f>
        <v>0.0149172982416751</v>
      </c>
      <c r="AR91" s="25">
        <f>$B$91/12</f>
        <v>7.592</v>
      </c>
      <c r="AS91" s="1">
        <f>$B$93</f>
        <v>0.13</v>
      </c>
      <c r="AT91" s="2">
        <f t="shared" ref="AT91:AT102" si="93">$E$7/12</f>
        <v>2.64166666666667</v>
      </c>
      <c r="AU91" s="1">
        <f t="shared" ref="AU91:AU102" si="94">AT91*10000*AS91*0.67*AR91*AQ91</f>
        <v>260.580878124525</v>
      </c>
    </row>
    <row r="92" spans="1:47">
      <c r="A92" s="6" t="s">
        <v>108</v>
      </c>
      <c r="B92" s="6">
        <v>1</v>
      </c>
      <c r="C92" s="9">
        <v>1</v>
      </c>
      <c r="D92" s="12">
        <v>-5.40134245874193</v>
      </c>
      <c r="E92" s="13">
        <f t="shared" ref="E92:E103" si="95">D91</f>
        <v>-3</v>
      </c>
      <c r="F92" s="9" t="s">
        <v>107</v>
      </c>
      <c r="G92" s="6">
        <v>2</v>
      </c>
      <c r="H92" s="11">
        <f t="shared" si="85"/>
        <v>-5.40134245874193</v>
      </c>
      <c r="I92" s="11">
        <f t="shared" si="86"/>
        <v>267.748657541258</v>
      </c>
      <c r="J92" s="11">
        <f t="shared" si="87"/>
        <v>0.00848996921697633</v>
      </c>
      <c r="K92" s="11">
        <f t="shared" ref="K92:K102" si="96">$B$91/12</f>
        <v>7.592</v>
      </c>
      <c r="L92" s="11">
        <f t="shared" ref="L92:L102" si="97">K92*$B$92/100</f>
        <v>0.07592</v>
      </c>
      <c r="M92" s="6" t="s">
        <v>107</v>
      </c>
      <c r="N92" s="6"/>
      <c r="O92" s="11">
        <f t="shared" ref="O92:O102" si="98">L92+O91-P91-N92</f>
        <v>0.150949471749202</v>
      </c>
      <c r="P92" s="11">
        <f t="shared" si="88"/>
        <v>0.00128155636846957</v>
      </c>
      <c r="Q92" s="16">
        <f t="shared" ref="Q92:Q102" si="99">P92*$B$93</f>
        <v>0.000166602327901044</v>
      </c>
      <c r="R92" s="11">
        <f t="shared" ref="R92:R102" si="100">L92*$B$93</f>
        <v>0.0098696</v>
      </c>
      <c r="S92" s="17">
        <f t="shared" si="89"/>
        <v>0.0168803525878499</v>
      </c>
      <c r="T92" s="3">
        <v>0.01</v>
      </c>
      <c r="U92" s="18">
        <f t="shared" si="90"/>
        <v>0.000168803525878499</v>
      </c>
      <c r="V92" s="17"/>
      <c r="W92" s="3"/>
      <c r="X92" s="18"/>
      <c r="Y92" s="19">
        <v>0.02</v>
      </c>
      <c r="Z92" s="3">
        <v>0.49</v>
      </c>
      <c r="AA92" s="20">
        <f t="shared" si="91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2"/>
        <v>0.005</v>
      </c>
      <c r="AQ92" s="1">
        <f t="shared" ref="AQ92:AQ102" si="101">(AP92+AM92+AD92+AA92+U92+X92+AG92+AJ92)</f>
        <v>0.0149688035258785</v>
      </c>
      <c r="AR92" s="25">
        <f t="shared" ref="AR92:AR102" si="102">$B$91/12</f>
        <v>7.592</v>
      </c>
      <c r="AS92" s="1">
        <f t="shared" ref="AS92:AS102" si="103">$B$93</f>
        <v>0.13</v>
      </c>
      <c r="AT92" s="2">
        <f t="shared" si="93"/>
        <v>2.64166666666667</v>
      </c>
      <c r="AU92" s="1">
        <f t="shared" si="94"/>
        <v>261.480591461909</v>
      </c>
    </row>
    <row r="93" spans="1:47">
      <c r="A93" s="6" t="s">
        <v>70</v>
      </c>
      <c r="B93" s="6">
        <v>0.13</v>
      </c>
      <c r="C93" s="9">
        <v>2</v>
      </c>
      <c r="D93" s="12">
        <v>-1.13587845560714</v>
      </c>
      <c r="E93" s="13">
        <f t="shared" si="95"/>
        <v>-5.40134245874193</v>
      </c>
      <c r="F93" s="9" t="s">
        <v>107</v>
      </c>
      <c r="G93" s="6">
        <v>3</v>
      </c>
      <c r="H93" s="11">
        <f t="shared" si="85"/>
        <v>-1.13587845560714</v>
      </c>
      <c r="I93" s="11">
        <f t="shared" si="86"/>
        <v>272.014121544393</v>
      </c>
      <c r="J93" s="11">
        <f t="shared" si="87"/>
        <v>0.0150162469809465</v>
      </c>
      <c r="K93" s="11">
        <f t="shared" si="96"/>
        <v>7.592</v>
      </c>
      <c r="L93" s="11">
        <f t="shared" si="97"/>
        <v>0.07592</v>
      </c>
      <c r="M93" s="6" t="s">
        <v>107</v>
      </c>
      <c r="N93" s="6"/>
      <c r="O93" s="11">
        <f t="shared" si="98"/>
        <v>0.225587915380733</v>
      </c>
      <c r="P93" s="11">
        <f t="shared" si="88"/>
        <v>0.00338748385327395</v>
      </c>
      <c r="Q93" s="16">
        <f t="shared" si="99"/>
        <v>0.000440372900925613</v>
      </c>
      <c r="R93" s="11">
        <f t="shared" si="100"/>
        <v>0.0098696</v>
      </c>
      <c r="S93" s="17">
        <f t="shared" si="89"/>
        <v>0.0446191234625125</v>
      </c>
      <c r="T93" s="3">
        <v>0.01</v>
      </c>
      <c r="U93" s="18">
        <f t="shared" si="90"/>
        <v>0.000446191234625125</v>
      </c>
      <c r="V93" s="17"/>
      <c r="W93" s="3"/>
      <c r="X93" s="18"/>
      <c r="Y93" s="19">
        <v>0.02</v>
      </c>
      <c r="Z93" s="3">
        <v>0.49</v>
      </c>
      <c r="AA93" s="20">
        <f t="shared" si="91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2"/>
        <v>0.005</v>
      </c>
      <c r="AQ93" s="1">
        <f t="shared" si="101"/>
        <v>0.0152461912346251</v>
      </c>
      <c r="AR93" s="25">
        <f t="shared" si="102"/>
        <v>7.592</v>
      </c>
      <c r="AS93" s="1">
        <f t="shared" si="103"/>
        <v>0.13</v>
      </c>
      <c r="AT93" s="2">
        <f t="shared" si="93"/>
        <v>2.64166666666667</v>
      </c>
      <c r="AU93" s="1">
        <f t="shared" si="94"/>
        <v>266.326102462299</v>
      </c>
    </row>
    <row r="94" spans="1:47">
      <c r="A94" s="6"/>
      <c r="B94" s="6"/>
      <c r="C94" s="9">
        <v>3</v>
      </c>
      <c r="D94" s="12">
        <v>5.09506889229032</v>
      </c>
      <c r="E94" s="13">
        <f t="shared" si="95"/>
        <v>-1.13587845560714</v>
      </c>
      <c r="F94" s="9" t="s">
        <v>107</v>
      </c>
      <c r="G94" s="6">
        <v>4</v>
      </c>
      <c r="H94" s="11">
        <f t="shared" si="85"/>
        <v>5.09506889229032</v>
      </c>
      <c r="I94" s="11">
        <f t="shared" si="86"/>
        <v>278.24506889229</v>
      </c>
      <c r="J94" s="11">
        <f t="shared" si="87"/>
        <v>0.0334723663941589</v>
      </c>
      <c r="K94" s="11">
        <f t="shared" si="96"/>
        <v>7.592</v>
      </c>
      <c r="L94" s="11">
        <f t="shared" si="97"/>
        <v>0.07592</v>
      </c>
      <c r="M94" s="6" t="s">
        <v>107</v>
      </c>
      <c r="N94" s="6"/>
      <c r="O94" s="11">
        <f t="shared" si="98"/>
        <v>0.298120431527459</v>
      </c>
      <c r="P94" s="11">
        <f t="shared" si="88"/>
        <v>0.00997879631367187</v>
      </c>
      <c r="Q94" s="16">
        <f t="shared" si="99"/>
        <v>0.00129724352077734</v>
      </c>
      <c r="R94" s="11">
        <f t="shared" si="100"/>
        <v>0.0098696</v>
      </c>
      <c r="S94" s="17">
        <f t="shared" si="89"/>
        <v>0.131438307608955</v>
      </c>
      <c r="T94" s="3">
        <v>0.01</v>
      </c>
      <c r="U94" s="18">
        <f t="shared" si="90"/>
        <v>0.00131438307608955</v>
      </c>
      <c r="V94" s="17"/>
      <c r="W94" s="3"/>
      <c r="X94" s="18"/>
      <c r="Y94" s="19">
        <v>0.02</v>
      </c>
      <c r="Z94" s="3">
        <v>0.49</v>
      </c>
      <c r="AA94" s="20">
        <f t="shared" si="91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2"/>
        <v>0.005</v>
      </c>
      <c r="AQ94" s="1">
        <f t="shared" si="101"/>
        <v>0.0161143830760896</v>
      </c>
      <c r="AR94" s="25">
        <f t="shared" si="102"/>
        <v>7.592</v>
      </c>
      <c r="AS94" s="1">
        <f t="shared" si="103"/>
        <v>0.13</v>
      </c>
      <c r="AT94" s="2">
        <f t="shared" si="93"/>
        <v>2.64166666666667</v>
      </c>
      <c r="AU94" s="1">
        <f t="shared" si="94"/>
        <v>281.491998374825</v>
      </c>
    </row>
    <row r="95" spans="1:47">
      <c r="A95" s="6"/>
      <c r="B95" s="6"/>
      <c r="C95" s="9">
        <v>4</v>
      </c>
      <c r="D95" s="12">
        <v>14.1180176956667</v>
      </c>
      <c r="E95" s="13">
        <f t="shared" si="95"/>
        <v>5.09506889229032</v>
      </c>
      <c r="F95" s="9" t="s">
        <v>107</v>
      </c>
      <c r="G95" s="6">
        <v>5</v>
      </c>
      <c r="H95" s="11">
        <f t="shared" si="85"/>
        <v>14.1180176956667</v>
      </c>
      <c r="I95" s="11">
        <f t="shared" si="86"/>
        <v>287.268017695667</v>
      </c>
      <c r="J95" s="11">
        <f t="shared" si="87"/>
        <v>0.100469212086905</v>
      </c>
      <c r="K95" s="11">
        <f t="shared" si="96"/>
        <v>7.592</v>
      </c>
      <c r="L95" s="11">
        <f t="shared" si="97"/>
        <v>0.07592</v>
      </c>
      <c r="M95" s="6" t="s">
        <v>109</v>
      </c>
      <c r="N95" s="11">
        <f>(O94-P94)*$C$24/100</f>
        <v>0.273734553453098</v>
      </c>
      <c r="O95" s="11">
        <f t="shared" si="98"/>
        <v>0.0903270817606894</v>
      </c>
      <c r="P95" s="11">
        <f t="shared" si="88"/>
        <v>0.00907509073460593</v>
      </c>
      <c r="Q95" s="16">
        <f t="shared" si="99"/>
        <v>0.00117976179549877</v>
      </c>
      <c r="R95" s="11">
        <f t="shared" si="100"/>
        <v>0.0098696</v>
      </c>
      <c r="S95" s="17">
        <f t="shared" si="89"/>
        <v>0.119534914839383</v>
      </c>
      <c r="T95" s="3">
        <v>0.01</v>
      </c>
      <c r="U95" s="18">
        <f t="shared" si="90"/>
        <v>0.00119534914839383</v>
      </c>
      <c r="V95" s="17"/>
      <c r="W95" s="3"/>
      <c r="X95" s="18"/>
      <c r="Y95" s="19">
        <v>0.04</v>
      </c>
      <c r="Z95" s="3">
        <v>0.49</v>
      </c>
      <c r="AA95" s="20">
        <f t="shared" si="91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2"/>
        <v>0.0075</v>
      </c>
      <c r="AQ95" s="1">
        <f t="shared" si="101"/>
        <v>0.0282953491483938</v>
      </c>
      <c r="AR95" s="25">
        <f t="shared" si="102"/>
        <v>7.592</v>
      </c>
      <c r="AS95" s="1">
        <f t="shared" si="103"/>
        <v>0.13</v>
      </c>
      <c r="AT95" s="2">
        <f t="shared" si="93"/>
        <v>2.64166666666667</v>
      </c>
      <c r="AU95" s="1">
        <f t="shared" si="94"/>
        <v>494.273614998832</v>
      </c>
    </row>
    <row r="96" spans="1:47">
      <c r="A96" s="6"/>
      <c r="B96" s="6"/>
      <c r="C96" s="9">
        <v>5</v>
      </c>
      <c r="D96" s="12">
        <v>20.3872792396774</v>
      </c>
      <c r="E96" s="13">
        <f t="shared" si="95"/>
        <v>14.1180176956667</v>
      </c>
      <c r="F96" s="9" t="s">
        <v>109</v>
      </c>
      <c r="G96" s="6">
        <v>6</v>
      </c>
      <c r="H96" s="11">
        <f t="shared" si="85"/>
        <v>20.3872792396774</v>
      </c>
      <c r="I96" s="11">
        <f t="shared" si="86"/>
        <v>293.537279239677</v>
      </c>
      <c r="J96" s="11">
        <f t="shared" si="87"/>
        <v>0.207214894143414</v>
      </c>
      <c r="K96" s="11">
        <f t="shared" si="96"/>
        <v>7.592</v>
      </c>
      <c r="L96" s="11">
        <f t="shared" si="97"/>
        <v>0.07592</v>
      </c>
      <c r="M96" s="6" t="s">
        <v>107</v>
      </c>
      <c r="N96" s="6"/>
      <c r="O96" s="11">
        <f t="shared" si="98"/>
        <v>0.157171991026083</v>
      </c>
      <c r="P96" s="11">
        <f t="shared" si="88"/>
        <v>0.0325683774827795</v>
      </c>
      <c r="Q96" s="16">
        <f t="shared" si="99"/>
        <v>0.00423388907276134</v>
      </c>
      <c r="R96" s="11">
        <f t="shared" si="100"/>
        <v>0.0098696</v>
      </c>
      <c r="S96" s="17">
        <f t="shared" si="89"/>
        <v>0.428982843556106</v>
      </c>
      <c r="T96" s="3">
        <v>0.01</v>
      </c>
      <c r="U96" s="18">
        <f t="shared" si="90"/>
        <v>0.00428982843556106</v>
      </c>
      <c r="V96" s="17"/>
      <c r="W96" s="3"/>
      <c r="X96" s="18"/>
      <c r="Y96" s="19">
        <v>0.04</v>
      </c>
      <c r="Z96" s="3">
        <v>0.49</v>
      </c>
      <c r="AA96" s="20">
        <f t="shared" si="91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2"/>
        <v>0.0075</v>
      </c>
      <c r="AQ96" s="1">
        <f t="shared" si="101"/>
        <v>0.0313898284355611</v>
      </c>
      <c r="AR96" s="25">
        <f t="shared" si="102"/>
        <v>7.592</v>
      </c>
      <c r="AS96" s="1">
        <f t="shared" si="103"/>
        <v>0.13</v>
      </c>
      <c r="AT96" s="2">
        <f t="shared" si="93"/>
        <v>2.64166666666667</v>
      </c>
      <c r="AU96" s="1">
        <f t="shared" si="94"/>
        <v>548.329122700315</v>
      </c>
    </row>
    <row r="97" spans="1:47">
      <c r="A97" s="6"/>
      <c r="B97" s="6"/>
      <c r="C97" s="9">
        <v>6</v>
      </c>
      <c r="D97" s="12">
        <v>22.7895507783333</v>
      </c>
      <c r="E97" s="13">
        <f t="shared" si="95"/>
        <v>20.3872792396774</v>
      </c>
      <c r="F97" s="9" t="s">
        <v>107</v>
      </c>
      <c r="G97" s="6">
        <v>7</v>
      </c>
      <c r="H97" s="11">
        <f t="shared" si="85"/>
        <v>22.7895507783333</v>
      </c>
      <c r="I97" s="11">
        <f t="shared" si="86"/>
        <v>295.939550778333</v>
      </c>
      <c r="J97" s="11">
        <f t="shared" si="87"/>
        <v>0.271243307625561</v>
      </c>
      <c r="K97" s="11">
        <f t="shared" si="96"/>
        <v>7.592</v>
      </c>
      <c r="L97" s="11">
        <f t="shared" si="97"/>
        <v>0.07592</v>
      </c>
      <c r="M97" s="6" t="s">
        <v>107</v>
      </c>
      <c r="N97" s="6"/>
      <c r="O97" s="11">
        <f t="shared" si="98"/>
        <v>0.200523613543304</v>
      </c>
      <c r="P97" s="11">
        <f t="shared" si="88"/>
        <v>0.0543906881945156</v>
      </c>
      <c r="Q97" s="16">
        <f t="shared" si="99"/>
        <v>0.00707078946528703</v>
      </c>
      <c r="R97" s="11">
        <f t="shared" si="100"/>
        <v>0.0098696</v>
      </c>
      <c r="S97" s="17">
        <f t="shared" si="89"/>
        <v>0.716421077377708</v>
      </c>
      <c r="T97" s="3">
        <v>0.01</v>
      </c>
      <c r="U97" s="18">
        <f t="shared" si="90"/>
        <v>0.00716421077377708</v>
      </c>
      <c r="V97" s="17"/>
      <c r="W97" s="3"/>
      <c r="X97" s="18"/>
      <c r="Y97" s="19">
        <v>0.04</v>
      </c>
      <c r="Z97" s="3">
        <v>0.49</v>
      </c>
      <c r="AA97" s="20">
        <f t="shared" si="91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2"/>
        <v>0.0075</v>
      </c>
      <c r="AQ97" s="1">
        <f t="shared" si="101"/>
        <v>0.0342642107737771</v>
      </c>
      <c r="AR97" s="25">
        <f t="shared" si="102"/>
        <v>7.592</v>
      </c>
      <c r="AS97" s="1">
        <f t="shared" si="103"/>
        <v>0.13</v>
      </c>
      <c r="AT97" s="2">
        <f t="shared" si="93"/>
        <v>2.64166666666667</v>
      </c>
      <c r="AU97" s="1">
        <f t="shared" si="94"/>
        <v>598.539895564359</v>
      </c>
    </row>
    <row r="98" spans="1:47">
      <c r="A98" s="6"/>
      <c r="B98" s="6"/>
      <c r="C98" s="9">
        <v>7</v>
      </c>
      <c r="D98" s="12">
        <v>25.0656106677419</v>
      </c>
      <c r="E98" s="13">
        <f t="shared" si="95"/>
        <v>22.7895507783333</v>
      </c>
      <c r="F98" s="9" t="s">
        <v>107</v>
      </c>
      <c r="G98" s="6">
        <v>8</v>
      </c>
      <c r="H98" s="11">
        <f t="shared" si="85"/>
        <v>25.0656106677419</v>
      </c>
      <c r="I98" s="11">
        <f t="shared" si="86"/>
        <v>298.215610667742</v>
      </c>
      <c r="J98" s="11">
        <f t="shared" si="87"/>
        <v>0.348670525086125</v>
      </c>
      <c r="K98" s="11">
        <f t="shared" si="96"/>
        <v>7.592</v>
      </c>
      <c r="L98" s="11">
        <f t="shared" si="97"/>
        <v>0.07592</v>
      </c>
      <c r="M98" s="6" t="s">
        <v>107</v>
      </c>
      <c r="N98" s="6"/>
      <c r="O98" s="11">
        <f t="shared" si="98"/>
        <v>0.222052925348788</v>
      </c>
      <c r="P98" s="11">
        <f t="shared" si="88"/>
        <v>0.0774233100782722</v>
      </c>
      <c r="Q98" s="16">
        <f t="shared" si="99"/>
        <v>0.0100650303101754</v>
      </c>
      <c r="R98" s="11">
        <f t="shared" si="100"/>
        <v>0.0098696</v>
      </c>
      <c r="S98" s="17">
        <f t="shared" si="89"/>
        <v>1.0198012391764</v>
      </c>
      <c r="T98" s="3">
        <v>0.01</v>
      </c>
      <c r="U98" s="18">
        <f t="shared" si="90"/>
        <v>0.010198012391764</v>
      </c>
      <c r="V98" s="17"/>
      <c r="W98" s="3"/>
      <c r="X98" s="18"/>
      <c r="Y98" s="19">
        <v>0.04</v>
      </c>
      <c r="Z98" s="3">
        <v>0.49</v>
      </c>
      <c r="AA98" s="20">
        <f t="shared" si="91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2"/>
        <v>0.0075</v>
      </c>
      <c r="AQ98" s="1">
        <f t="shared" si="101"/>
        <v>0.037298012391764</v>
      </c>
      <c r="AR98" s="25">
        <f t="shared" si="102"/>
        <v>7.592</v>
      </c>
      <c r="AS98" s="1">
        <f t="shared" si="103"/>
        <v>0.13</v>
      </c>
      <c r="AT98" s="2">
        <f t="shared" si="93"/>
        <v>2.64166666666667</v>
      </c>
      <c r="AU98" s="1">
        <f t="shared" si="94"/>
        <v>651.535463318179</v>
      </c>
    </row>
    <row r="99" spans="1:47">
      <c r="A99" s="6"/>
      <c r="B99" s="6"/>
      <c r="C99" s="9">
        <v>8</v>
      </c>
      <c r="D99" s="12">
        <v>22.9815066051613</v>
      </c>
      <c r="E99" s="13">
        <f t="shared" si="95"/>
        <v>25.0656106677419</v>
      </c>
      <c r="F99" s="9" t="s">
        <v>107</v>
      </c>
      <c r="G99" s="6">
        <v>9</v>
      </c>
      <c r="H99" s="11">
        <f t="shared" si="85"/>
        <v>22.9815066051613</v>
      </c>
      <c r="I99" s="11">
        <f t="shared" si="86"/>
        <v>296.131506605161</v>
      </c>
      <c r="J99" s="11">
        <f t="shared" si="87"/>
        <v>0.277090236296725</v>
      </c>
      <c r="K99" s="11">
        <f t="shared" si="96"/>
        <v>7.592</v>
      </c>
      <c r="L99" s="11">
        <f t="shared" si="97"/>
        <v>0.07592</v>
      </c>
      <c r="M99" s="6" t="s">
        <v>107</v>
      </c>
      <c r="N99" s="6"/>
      <c r="O99" s="11">
        <f t="shared" si="98"/>
        <v>0.220549615270516</v>
      </c>
      <c r="P99" s="11">
        <f t="shared" si="88"/>
        <v>0.0611121450104592</v>
      </c>
      <c r="Q99" s="16">
        <f t="shared" si="99"/>
        <v>0.0079445788513597</v>
      </c>
      <c r="R99" s="11">
        <f t="shared" si="100"/>
        <v>0.0098696</v>
      </c>
      <c r="S99" s="17">
        <f t="shared" si="89"/>
        <v>0.80495449170784</v>
      </c>
      <c r="T99" s="3">
        <v>0.01</v>
      </c>
      <c r="U99" s="18">
        <f t="shared" si="90"/>
        <v>0.0080495449170784</v>
      </c>
      <c r="V99" s="17"/>
      <c r="W99" s="3"/>
      <c r="X99" s="18"/>
      <c r="Y99" s="19">
        <v>0.04</v>
      </c>
      <c r="Z99" s="3">
        <v>0.49</v>
      </c>
      <c r="AA99" s="20">
        <f t="shared" si="91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2"/>
        <v>0.0075</v>
      </c>
      <c r="AQ99" s="1">
        <f t="shared" si="101"/>
        <v>0.0351495449170784</v>
      </c>
      <c r="AR99" s="25">
        <f t="shared" si="102"/>
        <v>7.592</v>
      </c>
      <c r="AS99" s="1">
        <f t="shared" si="103"/>
        <v>0.13</v>
      </c>
      <c r="AT99" s="2">
        <f t="shared" si="93"/>
        <v>2.64166666666667</v>
      </c>
      <c r="AU99" s="1">
        <f t="shared" si="94"/>
        <v>614.005239540024</v>
      </c>
    </row>
    <row r="100" spans="1:47">
      <c r="A100" s="6"/>
      <c r="B100" s="6"/>
      <c r="C100" s="9">
        <v>9</v>
      </c>
      <c r="D100" s="12">
        <v>19.1919339203333</v>
      </c>
      <c r="E100" s="13">
        <f t="shared" si="95"/>
        <v>22.9815066051613</v>
      </c>
      <c r="F100" s="9" t="s">
        <v>107</v>
      </c>
      <c r="G100" s="6">
        <v>10</v>
      </c>
      <c r="H100" s="11">
        <f t="shared" si="85"/>
        <v>19.1919339203333</v>
      </c>
      <c r="I100" s="11">
        <f t="shared" si="86"/>
        <v>292.341933920333</v>
      </c>
      <c r="J100" s="11">
        <f t="shared" si="87"/>
        <v>0.180932982548149</v>
      </c>
      <c r="K100" s="11">
        <f t="shared" si="96"/>
        <v>7.592</v>
      </c>
      <c r="L100" s="11">
        <f t="shared" si="97"/>
        <v>0.07592</v>
      </c>
      <c r="M100" s="6" t="s">
        <v>107</v>
      </c>
      <c r="N100" s="6"/>
      <c r="O100" s="11">
        <f t="shared" si="98"/>
        <v>0.235357470260057</v>
      </c>
      <c r="P100" s="11">
        <f t="shared" si="88"/>
        <v>0.0425839290591393</v>
      </c>
      <c r="Q100" s="16">
        <f t="shared" si="99"/>
        <v>0.00553591077768811</v>
      </c>
      <c r="R100" s="11">
        <f t="shared" si="100"/>
        <v>0.0098696</v>
      </c>
      <c r="S100" s="17">
        <f t="shared" si="89"/>
        <v>0.560905282654628</v>
      </c>
      <c r="T100" s="3">
        <v>0.01</v>
      </c>
      <c r="U100" s="18">
        <f t="shared" si="90"/>
        <v>0.00560905282654628</v>
      </c>
      <c r="V100" s="17"/>
      <c r="W100" s="3"/>
      <c r="X100" s="18"/>
      <c r="Y100" s="19">
        <v>0.02</v>
      </c>
      <c r="Z100" s="3">
        <v>0.49</v>
      </c>
      <c r="AA100" s="20">
        <f t="shared" si="91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2"/>
        <v>0.005</v>
      </c>
      <c r="AQ100" s="1">
        <f t="shared" si="101"/>
        <v>0.0204090528265463</v>
      </c>
      <c r="AR100" s="25">
        <f t="shared" si="102"/>
        <v>7.592</v>
      </c>
      <c r="AS100" s="1">
        <f t="shared" si="103"/>
        <v>0.13</v>
      </c>
      <c r="AT100" s="2">
        <f t="shared" si="93"/>
        <v>2.64166666666667</v>
      </c>
      <c r="AU100" s="1">
        <f t="shared" si="94"/>
        <v>356.512876599432</v>
      </c>
    </row>
    <row r="101" spans="1:47">
      <c r="A101" s="6"/>
      <c r="B101" s="6"/>
      <c r="C101" s="9">
        <v>10</v>
      </c>
      <c r="D101" s="12">
        <v>9.61837489070968</v>
      </c>
      <c r="E101" s="13">
        <f t="shared" si="95"/>
        <v>19.1919339203333</v>
      </c>
      <c r="F101" s="9" t="s">
        <v>107</v>
      </c>
      <c r="G101" s="6">
        <v>11</v>
      </c>
      <c r="H101" s="11">
        <f t="shared" si="85"/>
        <v>9.61837489070968</v>
      </c>
      <c r="I101" s="11">
        <f t="shared" si="86"/>
        <v>282.76837489071</v>
      </c>
      <c r="J101" s="11">
        <f t="shared" si="87"/>
        <v>0.0585859621538306</v>
      </c>
      <c r="K101" s="11">
        <f t="shared" si="96"/>
        <v>7.592</v>
      </c>
      <c r="L101" s="11">
        <f t="shared" si="97"/>
        <v>0.07592</v>
      </c>
      <c r="M101" s="6" t="s">
        <v>109</v>
      </c>
      <c r="N101" s="11">
        <f>(O100-P100)*$C$24/100</f>
        <v>0.183134864140872</v>
      </c>
      <c r="O101" s="11">
        <f t="shared" si="98"/>
        <v>0.0855586770600459</v>
      </c>
      <c r="P101" s="11">
        <f t="shared" si="88"/>
        <v>0.00501253741617166</v>
      </c>
      <c r="Q101" s="16">
        <f t="shared" si="99"/>
        <v>0.000651629864102316</v>
      </c>
      <c r="R101" s="11">
        <f t="shared" si="100"/>
        <v>0.0098696</v>
      </c>
      <c r="S101" s="17">
        <f t="shared" si="89"/>
        <v>0.0660239385691736</v>
      </c>
      <c r="T101" s="3">
        <v>0.01</v>
      </c>
      <c r="U101" s="18">
        <f t="shared" si="90"/>
        <v>0.000660239385691736</v>
      </c>
      <c r="V101" s="17"/>
      <c r="W101" s="3"/>
      <c r="X101" s="18"/>
      <c r="Y101" s="19">
        <v>0.02</v>
      </c>
      <c r="Z101" s="3">
        <v>0.49</v>
      </c>
      <c r="AA101" s="20">
        <f t="shared" si="91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2"/>
        <v>0.005</v>
      </c>
      <c r="AQ101" s="1">
        <f t="shared" si="101"/>
        <v>0.0154602393856917</v>
      </c>
      <c r="AR101" s="25">
        <f t="shared" si="102"/>
        <v>7.592</v>
      </c>
      <c r="AS101" s="1">
        <f t="shared" si="103"/>
        <v>0.13</v>
      </c>
      <c r="AT101" s="2">
        <f t="shared" si="93"/>
        <v>2.64166666666667</v>
      </c>
      <c r="AU101" s="1">
        <f t="shared" si="94"/>
        <v>270.065174663058</v>
      </c>
    </row>
    <row r="102" spans="1:48">
      <c r="A102" s="6"/>
      <c r="B102" s="6"/>
      <c r="C102" s="9">
        <v>11</v>
      </c>
      <c r="D102" s="12">
        <v>0.3255268373</v>
      </c>
      <c r="E102" s="13">
        <f t="shared" si="95"/>
        <v>9.61837489070968</v>
      </c>
      <c r="F102" s="9" t="s">
        <v>109</v>
      </c>
      <c r="G102" s="6">
        <v>12</v>
      </c>
      <c r="H102" s="11">
        <f t="shared" si="85"/>
        <v>0.3255268373</v>
      </c>
      <c r="I102" s="11">
        <f t="shared" si="86"/>
        <v>273.4755268373</v>
      </c>
      <c r="J102" s="11">
        <f t="shared" si="87"/>
        <v>0.0181817039677416</v>
      </c>
      <c r="K102" s="11">
        <f t="shared" si="96"/>
        <v>7.592</v>
      </c>
      <c r="L102" s="11">
        <f t="shared" si="97"/>
        <v>0.07592</v>
      </c>
      <c r="M102" s="6" t="s">
        <v>107</v>
      </c>
      <c r="N102" s="6"/>
      <c r="O102" s="11">
        <f t="shared" si="98"/>
        <v>0.156466139643874</v>
      </c>
      <c r="P102" s="11">
        <f t="shared" si="88"/>
        <v>0.00284482103198023</v>
      </c>
      <c r="Q102" s="16">
        <f t="shared" si="99"/>
        <v>0.000369826734157431</v>
      </c>
      <c r="R102" s="11">
        <f t="shared" si="100"/>
        <v>0.0098696</v>
      </c>
      <c r="S102" s="17">
        <f t="shared" si="89"/>
        <v>0.037471299156747</v>
      </c>
      <c r="T102" s="3">
        <v>0.01</v>
      </c>
      <c r="U102" s="18">
        <f t="shared" si="90"/>
        <v>0.00037471299156747</v>
      </c>
      <c r="V102" s="17"/>
      <c r="W102" s="3"/>
      <c r="X102" s="18"/>
      <c r="Y102" s="19">
        <v>0.02</v>
      </c>
      <c r="Z102" s="3">
        <v>0.49</v>
      </c>
      <c r="AA102" s="20">
        <f t="shared" si="91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2"/>
        <v>0.005</v>
      </c>
      <c r="AQ102" s="1">
        <f t="shared" si="101"/>
        <v>0.0151747129915675</v>
      </c>
      <c r="AR102" s="25">
        <f t="shared" si="102"/>
        <v>7.592</v>
      </c>
      <c r="AS102" s="1">
        <f t="shared" si="103"/>
        <v>0.13</v>
      </c>
      <c r="AT102" s="2">
        <f t="shared" si="93"/>
        <v>2.64166666666667</v>
      </c>
      <c r="AU102" s="1">
        <f t="shared" si="94"/>
        <v>265.077494098975</v>
      </c>
      <c r="AV102" s="1">
        <f>SUM(AU91:AU102)</f>
        <v>4868.21845190673</v>
      </c>
    </row>
    <row r="103" spans="1:19">
      <c r="A103" s="6"/>
      <c r="B103" s="6"/>
      <c r="C103" s="9">
        <v>12</v>
      </c>
      <c r="D103" s="12">
        <v>-4.13663269064516</v>
      </c>
      <c r="E103" s="13">
        <f t="shared" si="95"/>
        <v>0.3255268373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</row>
    <row r="105" spans="19:46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T105" s="1"/>
    </row>
    <row r="106" spans="1:46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T106" s="1"/>
    </row>
    <row r="107" spans="1:46">
      <c r="A107" s="6" t="s">
        <v>105</v>
      </c>
      <c r="B107" s="6">
        <v>134.758</v>
      </c>
      <c r="C107" s="9" t="s">
        <v>106</v>
      </c>
      <c r="D107" s="9">
        <v>-3</v>
      </c>
      <c r="E107" s="9"/>
      <c r="F107" s="9"/>
      <c r="G107" s="6">
        <v>1</v>
      </c>
      <c r="H107" s="11">
        <f t="shared" ref="H107:H118" si="104">E108</f>
        <v>-3</v>
      </c>
      <c r="I107" s="11">
        <f t="shared" ref="I107:I118" si="105">H107+273.15</f>
        <v>270.15</v>
      </c>
      <c r="J107" s="11">
        <f t="shared" ref="J107:J118" si="106">EXP(($C$18*(I107-$C$16))/($C$19*I107*$C$16))</f>
        <v>0.0117298241675131</v>
      </c>
      <c r="K107" s="11">
        <f>$B$107/12</f>
        <v>11.2298333333333</v>
      </c>
      <c r="L107" s="11">
        <f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07">O107*J107</f>
        <v>0.035565472016229</v>
      </c>
      <c r="Q107" s="16">
        <f>P107*$B$109</f>
        <v>0.0103139868847064</v>
      </c>
      <c r="R107" s="11">
        <f>L107*$B$109</f>
        <v>0.87929595</v>
      </c>
      <c r="S107" s="17">
        <f t="shared" ref="S107:S118" si="108">Q107/R107</f>
        <v>0.0117298241675131</v>
      </c>
      <c r="T107" s="3">
        <v>0.27</v>
      </c>
      <c r="U107" s="18">
        <f t="shared" ref="U107:U118" si="109">S107*T107</f>
        <v>0.00316705252522854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0">U107*0.67*AD107+(V107+W107+X107+Y107+Z107+AA107)/1000</f>
        <v>0.227015358305652</v>
      </c>
      <c r="AC107" s="25">
        <f t="shared" ref="AC107:AC118" si="111">$B$107/12</f>
        <v>11.2298333333333</v>
      </c>
      <c r="AD107" s="1">
        <f t="shared" ref="AD107:AD118" si="112">$B$109</f>
        <v>0.29</v>
      </c>
      <c r="AE107" s="26">
        <f t="shared" ref="AE107:AE118" si="113">$E$9/12</f>
        <v>30.1783333333333</v>
      </c>
      <c r="AF107" s="1">
        <f t="shared" ref="AF107:AF118" si="114">AE107*10000*AC107*AB107</f>
        <v>769349.722634709</v>
      </c>
      <c r="AT107" s="1"/>
    </row>
    <row r="108" spans="1:46">
      <c r="A108" s="6" t="s">
        <v>108</v>
      </c>
      <c r="B108" s="6">
        <v>27</v>
      </c>
      <c r="C108" s="9">
        <v>1</v>
      </c>
      <c r="D108" s="12">
        <v>-5.40134245874193</v>
      </c>
      <c r="E108" s="13">
        <f t="shared" ref="E108:E119" si="115">D107</f>
        <v>-3</v>
      </c>
      <c r="F108" s="9" t="s">
        <v>107</v>
      </c>
      <c r="G108" s="6">
        <v>2</v>
      </c>
      <c r="H108" s="11">
        <f t="shared" si="104"/>
        <v>-5.40134245874193</v>
      </c>
      <c r="I108" s="11">
        <f t="shared" si="105"/>
        <v>267.748657541258</v>
      </c>
      <c r="J108" s="11">
        <f t="shared" si="106"/>
        <v>0.00848996921697633</v>
      </c>
      <c r="K108" s="11">
        <f t="shared" ref="K108:K118" si="116">$B$107/12</f>
        <v>11.2298333333333</v>
      </c>
      <c r="L108" s="11">
        <f t="shared" ref="L108:L118" si="117">K108*$B$108/100</f>
        <v>3.032055</v>
      </c>
      <c r="M108" s="6" t="s">
        <v>107</v>
      </c>
      <c r="N108" s="6"/>
      <c r="O108" s="11">
        <f t="shared" ref="O108:O118" si="118">L108+O107-P107-N108</f>
        <v>6.02854452798377</v>
      </c>
      <c r="P108" s="11">
        <f t="shared" si="107"/>
        <v>0.0511821574657533</v>
      </c>
      <c r="Q108" s="16">
        <f t="shared" ref="Q108:Q118" si="119">P108*$B$109</f>
        <v>0.0148428256650685</v>
      </c>
      <c r="R108" s="11">
        <f t="shared" ref="R108:R118" si="120">L108*$B$109</f>
        <v>0.87929595</v>
      </c>
      <c r="S108" s="17">
        <f t="shared" si="108"/>
        <v>0.0168803525878499</v>
      </c>
      <c r="T108" s="3">
        <v>0.27</v>
      </c>
      <c r="U108" s="18">
        <f t="shared" si="109"/>
        <v>0.00455769519871948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0"/>
        <v>0.227285560177111</v>
      </c>
      <c r="AC108" s="25">
        <f t="shared" si="111"/>
        <v>11.2298333333333</v>
      </c>
      <c r="AD108" s="1">
        <f t="shared" si="112"/>
        <v>0.29</v>
      </c>
      <c r="AE108" s="26">
        <f t="shared" si="113"/>
        <v>30.1783333333333</v>
      </c>
      <c r="AF108" s="1">
        <f t="shared" si="114"/>
        <v>770265.430437097</v>
      </c>
      <c r="AT108" s="1"/>
    </row>
    <row r="109" spans="1:46">
      <c r="A109" s="6" t="s">
        <v>70</v>
      </c>
      <c r="B109" s="6">
        <v>0.29</v>
      </c>
      <c r="C109" s="9">
        <v>2</v>
      </c>
      <c r="D109" s="12">
        <v>-1.13587845560714</v>
      </c>
      <c r="E109" s="13">
        <f t="shared" si="115"/>
        <v>-5.40134245874193</v>
      </c>
      <c r="F109" s="9" t="s">
        <v>107</v>
      </c>
      <c r="G109" s="6">
        <v>3</v>
      </c>
      <c r="H109" s="11">
        <f t="shared" si="104"/>
        <v>-1.13587845560714</v>
      </c>
      <c r="I109" s="11">
        <f t="shared" si="105"/>
        <v>272.014121544393</v>
      </c>
      <c r="J109" s="11">
        <f t="shared" si="106"/>
        <v>0.0150162469809465</v>
      </c>
      <c r="K109" s="11">
        <f t="shared" si="116"/>
        <v>11.2298333333333</v>
      </c>
      <c r="L109" s="11">
        <f t="shared" si="117"/>
        <v>3.032055</v>
      </c>
      <c r="M109" s="6" t="s">
        <v>107</v>
      </c>
      <c r="N109" s="6"/>
      <c r="O109" s="11">
        <f t="shared" si="118"/>
        <v>9.00941737051802</v>
      </c>
      <c r="P109" s="11">
        <f t="shared" si="107"/>
        <v>0.135287636390128</v>
      </c>
      <c r="Q109" s="16">
        <f t="shared" si="119"/>
        <v>0.0392334145531372</v>
      </c>
      <c r="R109" s="11">
        <f t="shared" si="120"/>
        <v>0.87929595</v>
      </c>
      <c r="S109" s="17">
        <f t="shared" si="108"/>
        <v>0.0446191234625125</v>
      </c>
      <c r="T109" s="3">
        <v>0.27</v>
      </c>
      <c r="U109" s="18">
        <f t="shared" si="109"/>
        <v>0.0120471633348784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0"/>
        <v>0.228740763835967</v>
      </c>
      <c r="AC109" s="25">
        <f t="shared" si="111"/>
        <v>11.2298333333333</v>
      </c>
      <c r="AD109" s="1">
        <f t="shared" si="112"/>
        <v>0.29</v>
      </c>
      <c r="AE109" s="26">
        <f t="shared" si="113"/>
        <v>30.1783333333333</v>
      </c>
      <c r="AF109" s="1">
        <f t="shared" si="114"/>
        <v>775197.081492222</v>
      </c>
      <c r="AT109" s="1"/>
    </row>
    <row r="110" spans="1:46">
      <c r="A110" s="6"/>
      <c r="B110" s="6"/>
      <c r="C110" s="9">
        <v>3</v>
      </c>
      <c r="D110" s="12">
        <v>5.09506889229032</v>
      </c>
      <c r="E110" s="13">
        <f t="shared" si="115"/>
        <v>-1.13587845560714</v>
      </c>
      <c r="F110" s="9" t="s">
        <v>107</v>
      </c>
      <c r="G110" s="6">
        <v>4</v>
      </c>
      <c r="H110" s="11">
        <f t="shared" si="104"/>
        <v>5.09506889229032</v>
      </c>
      <c r="I110" s="11">
        <f t="shared" si="105"/>
        <v>278.24506889229</v>
      </c>
      <c r="J110" s="11">
        <f t="shared" si="106"/>
        <v>0.0334723663941589</v>
      </c>
      <c r="K110" s="11">
        <f t="shared" si="116"/>
        <v>11.2298333333333</v>
      </c>
      <c r="L110" s="11">
        <f t="shared" si="117"/>
        <v>3.032055</v>
      </c>
      <c r="M110" s="6" t="s">
        <v>107</v>
      </c>
      <c r="N110" s="6"/>
      <c r="O110" s="11">
        <f t="shared" si="118"/>
        <v>11.9061847341279</v>
      </c>
      <c r="P110" s="11">
        <f t="shared" si="107"/>
        <v>0.398528177777271</v>
      </c>
      <c r="Q110" s="16">
        <f t="shared" si="119"/>
        <v>0.115573171555408</v>
      </c>
      <c r="R110" s="11">
        <f t="shared" si="120"/>
        <v>0.87929595</v>
      </c>
      <c r="S110" s="17">
        <f t="shared" si="108"/>
        <v>0.131438307608955</v>
      </c>
      <c r="T110" s="3">
        <v>0.27</v>
      </c>
      <c r="U110" s="18">
        <f t="shared" si="109"/>
        <v>0.0354883430544179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0"/>
        <v>0.233295385055473</v>
      </c>
      <c r="AC110" s="25">
        <f t="shared" si="111"/>
        <v>11.2298333333333</v>
      </c>
      <c r="AD110" s="1">
        <f t="shared" si="112"/>
        <v>0.29</v>
      </c>
      <c r="AE110" s="26">
        <f t="shared" si="113"/>
        <v>30.1783333333333</v>
      </c>
      <c r="AF110" s="1">
        <f t="shared" si="114"/>
        <v>790632.585936004</v>
      </c>
      <c r="AT110" s="1"/>
    </row>
    <row r="111" spans="1:46">
      <c r="A111" s="6"/>
      <c r="B111" s="6"/>
      <c r="C111" s="9">
        <v>4</v>
      </c>
      <c r="D111" s="12">
        <v>14.1180176956667</v>
      </c>
      <c r="E111" s="13">
        <f t="shared" si="115"/>
        <v>5.09506889229032</v>
      </c>
      <c r="F111" s="9" t="s">
        <v>107</v>
      </c>
      <c r="G111" s="6">
        <v>5</v>
      </c>
      <c r="H111" s="11">
        <f t="shared" si="104"/>
        <v>14.1180176956667</v>
      </c>
      <c r="I111" s="11">
        <f t="shared" si="105"/>
        <v>287.268017695667</v>
      </c>
      <c r="J111" s="11">
        <f t="shared" si="106"/>
        <v>0.100469212086905</v>
      </c>
      <c r="K111" s="11">
        <f t="shared" si="116"/>
        <v>11.2298333333333</v>
      </c>
      <c r="L111" s="11">
        <f t="shared" si="117"/>
        <v>3.032055</v>
      </c>
      <c r="M111" s="6" t="s">
        <v>109</v>
      </c>
      <c r="N111" s="11">
        <f>(O110-P110)*$C$24/100</f>
        <v>10.9322737285331</v>
      </c>
      <c r="O111" s="11">
        <f t="shared" si="118"/>
        <v>3.60743782781753</v>
      </c>
      <c r="P111" s="11">
        <f t="shared" si="107"/>
        <v>0.362436436213324</v>
      </c>
      <c r="Q111" s="16">
        <f t="shared" si="119"/>
        <v>0.105106566501864</v>
      </c>
      <c r="R111" s="11">
        <f t="shared" si="120"/>
        <v>0.87929595</v>
      </c>
      <c r="S111" s="17">
        <f t="shared" si="108"/>
        <v>0.119534914839383</v>
      </c>
      <c r="T111" s="3">
        <v>0.27</v>
      </c>
      <c r="U111" s="18">
        <f t="shared" si="109"/>
        <v>0.0322744270066333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0"/>
        <v>0.281470921167389</v>
      </c>
      <c r="AC111" s="25">
        <f t="shared" si="111"/>
        <v>11.2298333333333</v>
      </c>
      <c r="AD111" s="1">
        <f t="shared" si="112"/>
        <v>0.29</v>
      </c>
      <c r="AE111" s="26">
        <f t="shared" si="113"/>
        <v>30.1783333333333</v>
      </c>
      <c r="AF111" s="1">
        <f t="shared" si="114"/>
        <v>953898.347433858</v>
      </c>
      <c r="AT111" s="1"/>
    </row>
    <row r="112" spans="1:46">
      <c r="A112" s="6"/>
      <c r="B112" s="6"/>
      <c r="C112" s="9">
        <v>5</v>
      </c>
      <c r="D112" s="12">
        <v>20.3872792396774</v>
      </c>
      <c r="E112" s="13">
        <f t="shared" si="115"/>
        <v>14.1180176956667</v>
      </c>
      <c r="F112" s="9" t="s">
        <v>109</v>
      </c>
      <c r="G112" s="6">
        <v>6</v>
      </c>
      <c r="H112" s="11">
        <f t="shared" si="104"/>
        <v>20.3872792396774</v>
      </c>
      <c r="I112" s="11">
        <f t="shared" si="105"/>
        <v>293.537279239677</v>
      </c>
      <c r="J112" s="11">
        <f t="shared" si="106"/>
        <v>0.207214894143414</v>
      </c>
      <c r="K112" s="11">
        <f t="shared" si="116"/>
        <v>11.2298333333333</v>
      </c>
      <c r="L112" s="11">
        <f t="shared" si="117"/>
        <v>3.032055</v>
      </c>
      <c r="M112" s="6" t="s">
        <v>107</v>
      </c>
      <c r="N112" s="6"/>
      <c r="O112" s="11">
        <f t="shared" si="118"/>
        <v>6.27705639160421</v>
      </c>
      <c r="P112" s="11">
        <f t="shared" si="107"/>
        <v>1.30069957571851</v>
      </c>
      <c r="Q112" s="16">
        <f t="shared" si="119"/>
        <v>0.377202876958367</v>
      </c>
      <c r="R112" s="11">
        <f t="shared" si="120"/>
        <v>0.87929595</v>
      </c>
      <c r="S112" s="17">
        <f t="shared" si="108"/>
        <v>0.428982843556106</v>
      </c>
      <c r="T112" s="3">
        <v>0.27</v>
      </c>
      <c r="U112" s="18">
        <f t="shared" si="109"/>
        <v>0.115825367760149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0"/>
        <v>0.297704868955797</v>
      </c>
      <c r="AC112" s="25">
        <f t="shared" si="111"/>
        <v>11.2298333333333</v>
      </c>
      <c r="AD112" s="1">
        <f t="shared" si="112"/>
        <v>0.29</v>
      </c>
      <c r="AE112" s="26">
        <f t="shared" si="113"/>
        <v>30.1783333333333</v>
      </c>
      <c r="AF112" s="1">
        <f t="shared" si="114"/>
        <v>1008914.81557723</v>
      </c>
      <c r="AT112" s="1"/>
    </row>
    <row r="113" spans="1:46">
      <c r="A113" s="6"/>
      <c r="B113" s="6"/>
      <c r="C113" s="9">
        <v>6</v>
      </c>
      <c r="D113" s="12">
        <v>22.7895507783333</v>
      </c>
      <c r="E113" s="13">
        <f t="shared" si="115"/>
        <v>20.3872792396774</v>
      </c>
      <c r="F113" s="9" t="s">
        <v>107</v>
      </c>
      <c r="G113" s="6">
        <v>7</v>
      </c>
      <c r="H113" s="11">
        <f t="shared" si="104"/>
        <v>22.7895507783333</v>
      </c>
      <c r="I113" s="11">
        <f t="shared" si="105"/>
        <v>295.939550778333</v>
      </c>
      <c r="J113" s="11">
        <f t="shared" si="106"/>
        <v>0.271243307625561</v>
      </c>
      <c r="K113" s="11">
        <f t="shared" si="116"/>
        <v>11.2298333333333</v>
      </c>
      <c r="L113" s="11">
        <f t="shared" si="117"/>
        <v>3.032055</v>
      </c>
      <c r="M113" s="6" t="s">
        <v>107</v>
      </c>
      <c r="N113" s="6"/>
      <c r="O113" s="11">
        <f t="shared" si="118"/>
        <v>8.0084118158857</v>
      </c>
      <c r="P113" s="11">
        <f t="shared" si="107"/>
        <v>2.17222810976847</v>
      </c>
      <c r="Q113" s="16">
        <f t="shared" si="119"/>
        <v>0.629946151832855</v>
      </c>
      <c r="R113" s="11">
        <f t="shared" si="120"/>
        <v>0.87929595</v>
      </c>
      <c r="S113" s="17">
        <f t="shared" si="108"/>
        <v>0.716421077377708</v>
      </c>
      <c r="T113" s="3">
        <v>0.27</v>
      </c>
      <c r="U113" s="18">
        <f t="shared" si="109"/>
        <v>0.193433690891981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10"/>
        <v>0.312784166140312</v>
      </c>
      <c r="AC113" s="25">
        <f t="shared" si="111"/>
        <v>11.2298333333333</v>
      </c>
      <c r="AD113" s="1">
        <f t="shared" si="112"/>
        <v>0.29</v>
      </c>
      <c r="AE113" s="26">
        <f t="shared" si="113"/>
        <v>30.1783333333333</v>
      </c>
      <c r="AF113" s="1">
        <f t="shared" si="114"/>
        <v>1060018.19991659</v>
      </c>
      <c r="AT113" s="1"/>
    </row>
    <row r="114" spans="1:46">
      <c r="A114" s="6"/>
      <c r="B114" s="6"/>
      <c r="C114" s="9">
        <v>7</v>
      </c>
      <c r="D114" s="12">
        <v>25.0656106677419</v>
      </c>
      <c r="E114" s="13">
        <f t="shared" si="115"/>
        <v>22.7895507783333</v>
      </c>
      <c r="F114" s="9" t="s">
        <v>107</v>
      </c>
      <c r="G114" s="6">
        <v>8</v>
      </c>
      <c r="H114" s="11">
        <f t="shared" si="104"/>
        <v>25.0656106677419</v>
      </c>
      <c r="I114" s="11">
        <f t="shared" si="105"/>
        <v>298.215610667742</v>
      </c>
      <c r="J114" s="11">
        <f t="shared" si="106"/>
        <v>0.348670525086125</v>
      </c>
      <c r="K114" s="11">
        <f t="shared" si="116"/>
        <v>11.2298333333333</v>
      </c>
      <c r="L114" s="11">
        <f t="shared" si="117"/>
        <v>3.032055</v>
      </c>
      <c r="M114" s="6" t="s">
        <v>107</v>
      </c>
      <c r="N114" s="6"/>
      <c r="O114" s="11">
        <f t="shared" si="118"/>
        <v>8.86823870611723</v>
      </c>
      <c r="P114" s="11">
        <f t="shared" si="107"/>
        <v>3.09209344625099</v>
      </c>
      <c r="Q114" s="16">
        <f t="shared" si="119"/>
        <v>0.896707099412788</v>
      </c>
      <c r="R114" s="11">
        <f t="shared" si="120"/>
        <v>0.87929595</v>
      </c>
      <c r="S114" s="17">
        <f t="shared" si="108"/>
        <v>1.0198012391764</v>
      </c>
      <c r="T114" s="3">
        <v>0.27</v>
      </c>
      <c r="U114" s="18">
        <f t="shared" si="109"/>
        <v>0.275346334577628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10"/>
        <v>0.328699792808433</v>
      </c>
      <c r="AC114" s="25">
        <f t="shared" si="111"/>
        <v>11.2298333333333</v>
      </c>
      <c r="AD114" s="1">
        <f t="shared" si="112"/>
        <v>0.29</v>
      </c>
      <c r="AE114" s="26">
        <f t="shared" si="113"/>
        <v>30.1783333333333</v>
      </c>
      <c r="AF114" s="1">
        <f t="shared" si="114"/>
        <v>1113955.88525236</v>
      </c>
      <c r="AT114" s="1"/>
    </row>
    <row r="115" spans="1:46">
      <c r="A115" s="6"/>
      <c r="B115" s="6"/>
      <c r="C115" s="9">
        <v>8</v>
      </c>
      <c r="D115" s="12">
        <v>22.9815066051613</v>
      </c>
      <c r="E115" s="13">
        <f t="shared" si="115"/>
        <v>25.0656106677419</v>
      </c>
      <c r="F115" s="9" t="s">
        <v>107</v>
      </c>
      <c r="G115" s="6">
        <v>9</v>
      </c>
      <c r="H115" s="11">
        <f t="shared" si="104"/>
        <v>22.9815066051613</v>
      </c>
      <c r="I115" s="11">
        <f t="shared" si="105"/>
        <v>296.131506605161</v>
      </c>
      <c r="J115" s="11">
        <f t="shared" si="106"/>
        <v>0.277090236296725</v>
      </c>
      <c r="K115" s="11">
        <f t="shared" si="116"/>
        <v>11.2298333333333</v>
      </c>
      <c r="L115" s="11">
        <f t="shared" si="117"/>
        <v>3.032055</v>
      </c>
      <c r="M115" s="6" t="s">
        <v>107</v>
      </c>
      <c r="N115" s="6"/>
      <c r="O115" s="11">
        <f t="shared" si="118"/>
        <v>8.80820025986624</v>
      </c>
      <c r="P115" s="11">
        <f t="shared" si="107"/>
        <v>2.44066629135521</v>
      </c>
      <c r="Q115" s="16">
        <f t="shared" si="119"/>
        <v>0.707793224493012</v>
      </c>
      <c r="R115" s="11">
        <f t="shared" si="120"/>
        <v>0.87929595</v>
      </c>
      <c r="S115" s="17">
        <f t="shared" si="108"/>
        <v>0.80495449170784</v>
      </c>
      <c r="T115" s="3">
        <v>0.27</v>
      </c>
      <c r="U115" s="18">
        <f t="shared" si="109"/>
        <v>0.217337712761117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10"/>
        <v>0.317428717589485</v>
      </c>
      <c r="AC115" s="25">
        <f t="shared" si="111"/>
        <v>11.2298333333333</v>
      </c>
      <c r="AD115" s="1">
        <f t="shared" si="112"/>
        <v>0.29</v>
      </c>
      <c r="AE115" s="26">
        <f t="shared" si="113"/>
        <v>30.1783333333333</v>
      </c>
      <c r="AF115" s="1">
        <f t="shared" si="114"/>
        <v>1075758.4757986</v>
      </c>
      <c r="AT115" s="1"/>
    </row>
    <row r="116" spans="1:46">
      <c r="A116" s="6"/>
      <c r="B116" s="6"/>
      <c r="C116" s="9">
        <v>9</v>
      </c>
      <c r="D116" s="12">
        <v>19.1919339203333</v>
      </c>
      <c r="E116" s="13">
        <f t="shared" si="115"/>
        <v>22.9815066051613</v>
      </c>
      <c r="F116" s="9" t="s">
        <v>107</v>
      </c>
      <c r="G116" s="6">
        <v>10</v>
      </c>
      <c r="H116" s="11">
        <f t="shared" si="104"/>
        <v>19.1919339203333</v>
      </c>
      <c r="I116" s="11">
        <f t="shared" si="105"/>
        <v>292.341933920333</v>
      </c>
      <c r="J116" s="11">
        <f t="shared" si="106"/>
        <v>0.180932982548149</v>
      </c>
      <c r="K116" s="11">
        <f t="shared" si="116"/>
        <v>11.2298333333333</v>
      </c>
      <c r="L116" s="11">
        <f t="shared" si="117"/>
        <v>3.032055</v>
      </c>
      <c r="M116" s="6" t="s">
        <v>107</v>
      </c>
      <c r="N116" s="6"/>
      <c r="O116" s="11">
        <f t="shared" si="118"/>
        <v>9.39958896851102</v>
      </c>
      <c r="P116" s="11">
        <f t="shared" si="107"/>
        <v>1.70069566679938</v>
      </c>
      <c r="Q116" s="16">
        <f t="shared" si="119"/>
        <v>0.493201743371819</v>
      </c>
      <c r="R116" s="11">
        <f t="shared" si="120"/>
        <v>0.87929595</v>
      </c>
      <c r="S116" s="17">
        <f t="shared" si="108"/>
        <v>0.560905282654628</v>
      </c>
      <c r="T116" s="3">
        <v>0.27</v>
      </c>
      <c r="U116" s="18">
        <f t="shared" si="109"/>
        <v>0.151444426316749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10"/>
        <v>0.255825652033344</v>
      </c>
      <c r="AC116" s="25">
        <f t="shared" si="111"/>
        <v>11.2298333333333</v>
      </c>
      <c r="AD116" s="1">
        <f t="shared" si="112"/>
        <v>0.29</v>
      </c>
      <c r="AE116" s="26">
        <f t="shared" si="113"/>
        <v>30.1783333333333</v>
      </c>
      <c r="AF116" s="1">
        <f t="shared" si="114"/>
        <v>866987.132076327</v>
      </c>
      <c r="AT116" s="1"/>
    </row>
    <row r="117" spans="1:46">
      <c r="A117" s="6"/>
      <c r="B117" s="6"/>
      <c r="C117" s="9">
        <v>10</v>
      </c>
      <c r="D117" s="12">
        <v>9.61837489070968</v>
      </c>
      <c r="E117" s="13">
        <f t="shared" si="115"/>
        <v>19.1919339203333</v>
      </c>
      <c r="F117" s="9" t="s">
        <v>107</v>
      </c>
      <c r="G117" s="6">
        <v>11</v>
      </c>
      <c r="H117" s="11">
        <f t="shared" si="104"/>
        <v>9.61837489070968</v>
      </c>
      <c r="I117" s="11">
        <f t="shared" si="105"/>
        <v>282.76837489071</v>
      </c>
      <c r="J117" s="11">
        <f t="shared" si="106"/>
        <v>0.0585859621538306</v>
      </c>
      <c r="K117" s="11">
        <f t="shared" si="116"/>
        <v>11.2298333333333</v>
      </c>
      <c r="L117" s="11">
        <f t="shared" si="117"/>
        <v>3.032055</v>
      </c>
      <c r="M117" s="6" t="s">
        <v>109</v>
      </c>
      <c r="N117" s="11">
        <f>(O116-P116)*$C$24/100</f>
        <v>7.31394863662606</v>
      </c>
      <c r="O117" s="11">
        <f t="shared" si="118"/>
        <v>3.41699966508558</v>
      </c>
      <c r="P117" s="11">
        <f t="shared" si="107"/>
        <v>0.200188213058356</v>
      </c>
      <c r="Q117" s="16">
        <f t="shared" si="119"/>
        <v>0.0580545817869232</v>
      </c>
      <c r="R117" s="11">
        <f t="shared" si="120"/>
        <v>0.87929595</v>
      </c>
      <c r="S117" s="17">
        <f t="shared" si="108"/>
        <v>0.0660239385691737</v>
      </c>
      <c r="T117" s="3">
        <v>0.27</v>
      </c>
      <c r="U117" s="18">
        <f t="shared" si="109"/>
        <v>0.0178264634136769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0"/>
        <v>0.229863681841277</v>
      </c>
      <c r="AC117" s="25">
        <f t="shared" si="111"/>
        <v>11.2298333333333</v>
      </c>
      <c r="AD117" s="1">
        <f t="shared" si="112"/>
        <v>0.29</v>
      </c>
      <c r="AE117" s="26">
        <f t="shared" si="113"/>
        <v>30.1783333333333</v>
      </c>
      <c r="AF117" s="1">
        <f t="shared" si="114"/>
        <v>779002.624264196</v>
      </c>
      <c r="AT117" s="1"/>
    </row>
    <row r="118" spans="1:46">
      <c r="A118" s="6"/>
      <c r="B118" s="6"/>
      <c r="C118" s="9">
        <v>11</v>
      </c>
      <c r="D118" s="12">
        <v>0.3255268373</v>
      </c>
      <c r="E118" s="13">
        <f t="shared" si="115"/>
        <v>9.61837489070968</v>
      </c>
      <c r="F118" s="9" t="s">
        <v>109</v>
      </c>
      <c r="G118" s="6">
        <v>12</v>
      </c>
      <c r="H118" s="11">
        <f t="shared" si="104"/>
        <v>0.3255268373</v>
      </c>
      <c r="I118" s="11">
        <f t="shared" si="105"/>
        <v>273.4755268373</v>
      </c>
      <c r="J118" s="11">
        <f t="shared" si="106"/>
        <v>0.0181817039677416</v>
      </c>
      <c r="K118" s="11">
        <f t="shared" si="116"/>
        <v>11.2298333333333</v>
      </c>
      <c r="L118" s="11">
        <f t="shared" si="117"/>
        <v>3.032055</v>
      </c>
      <c r="M118" s="6" t="s">
        <v>107</v>
      </c>
      <c r="N118" s="6"/>
      <c r="O118" s="11">
        <f t="shared" si="118"/>
        <v>6.24886645202723</v>
      </c>
      <c r="P118" s="11">
        <f t="shared" si="107"/>
        <v>0.113615039964711</v>
      </c>
      <c r="Q118" s="16">
        <f t="shared" si="119"/>
        <v>0.0329483615897661</v>
      </c>
      <c r="R118" s="11">
        <f t="shared" si="120"/>
        <v>0.87929595</v>
      </c>
      <c r="S118" s="17">
        <f t="shared" si="108"/>
        <v>0.037471299156747</v>
      </c>
      <c r="T118" s="3">
        <v>0.27</v>
      </c>
      <c r="U118" s="18">
        <f t="shared" si="109"/>
        <v>0.0101172507723217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0"/>
        <v>0.228365781825062</v>
      </c>
      <c r="AC118" s="25">
        <f t="shared" si="111"/>
        <v>11.2298333333333</v>
      </c>
      <c r="AD118" s="1">
        <f t="shared" si="112"/>
        <v>0.29</v>
      </c>
      <c r="AE118" s="26">
        <f t="shared" si="113"/>
        <v>30.1783333333333</v>
      </c>
      <c r="AF118" s="1">
        <f t="shared" si="114"/>
        <v>773926.276255802</v>
      </c>
      <c r="AG118" s="1">
        <f>SUM(AF107:AF118)</f>
        <v>10737906.577075</v>
      </c>
      <c r="AT118" s="1"/>
    </row>
    <row r="119" spans="1:19">
      <c r="A119" s="6"/>
      <c r="B119" s="6"/>
      <c r="C119" s="9">
        <v>12</v>
      </c>
      <c r="D119" s="12">
        <v>-4.13663269064516</v>
      </c>
      <c r="E119" s="13">
        <f t="shared" si="115"/>
        <v>0.3255268373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</row>
    <row r="121" spans="19:45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</row>
    <row r="122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pans="1:50">
      <c r="A123" s="6" t="s">
        <v>105</v>
      </c>
      <c r="B123" s="6">
        <v>625.464</v>
      </c>
      <c r="C123" s="9" t="s">
        <v>106</v>
      </c>
      <c r="D123" s="9">
        <v>-3</v>
      </c>
      <c r="E123" s="9"/>
      <c r="F123" s="9"/>
      <c r="G123" s="6">
        <v>1</v>
      </c>
      <c r="H123" s="11">
        <f t="shared" ref="H123:H134" si="121">E124</f>
        <v>-3</v>
      </c>
      <c r="I123" s="11">
        <f t="shared" ref="I123:I134" si="122">H123+273.15</f>
        <v>270.15</v>
      </c>
      <c r="J123" s="11">
        <f t="shared" ref="J123:J134" si="123">EXP(($C$18*(I123-$C$16))/($C$19*I123*$C$16))</f>
        <v>0.0117298241675131</v>
      </c>
      <c r="K123" s="11">
        <f>$B$123/12</f>
        <v>52.122</v>
      </c>
      <c r="L123" s="11">
        <f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0.00611381895259119</v>
      </c>
      <c r="Q123" s="16">
        <f>P123*$B$125</f>
        <v>0.00158959292767371</v>
      </c>
      <c r="R123" s="11">
        <f>L123*$B$125</f>
        <v>0.1355172</v>
      </c>
      <c r="S123" s="17">
        <f t="shared" ref="S123:S134" si="125">Q123/R123</f>
        <v>0.0117298241675131</v>
      </c>
      <c r="T123" s="3">
        <v>0.01</v>
      </c>
      <c r="U123" s="18">
        <f t="shared" ref="U123:U134" si="126">S123*T123</f>
        <v>0.000117298241675131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7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8">AR123*AQ123</f>
        <v>0.005</v>
      </c>
      <c r="AT123" s="2">
        <f>(AS123+AM123+AD123+AA123+U123+X123+AG123+AJ123+AP123)</f>
        <v>0.00560729824167513</v>
      </c>
      <c r="AU123" s="25">
        <f>$B$123/12</f>
        <v>52.122</v>
      </c>
      <c r="AV123" s="1">
        <f>$B$125</f>
        <v>0.26</v>
      </c>
      <c r="AW123" s="2">
        <f t="shared" ref="AW123:AW134" si="129">$E$10/12</f>
        <v>0.0166666666666667</v>
      </c>
      <c r="AX123" s="1">
        <f t="shared" ref="AX123:AX134" si="130">AW123*10000*AV123*0.67*AU123*AT123</f>
        <v>8.48538648959023</v>
      </c>
    </row>
    <row r="124" spans="1:50">
      <c r="A124" s="6" t="s">
        <v>108</v>
      </c>
      <c r="B124" s="6">
        <v>1</v>
      </c>
      <c r="C124" s="9">
        <v>1</v>
      </c>
      <c r="D124" s="12">
        <v>-5.40134245874193</v>
      </c>
      <c r="E124" s="13">
        <f t="shared" ref="E124:E135" si="131">D123</f>
        <v>-3</v>
      </c>
      <c r="F124" s="9" t="s">
        <v>107</v>
      </c>
      <c r="G124" s="6">
        <v>2</v>
      </c>
      <c r="H124" s="11">
        <f t="shared" si="121"/>
        <v>-5.40134245874193</v>
      </c>
      <c r="I124" s="11">
        <f t="shared" si="122"/>
        <v>267.748657541258</v>
      </c>
      <c r="J124" s="11">
        <f t="shared" si="123"/>
        <v>0.00848996921697633</v>
      </c>
      <c r="K124" s="11">
        <f t="shared" ref="K124:K134" si="132">$B$123/12</f>
        <v>52.122</v>
      </c>
      <c r="L124" s="11">
        <f t="shared" ref="L124:L134" si="133">K124*$B$124/100</f>
        <v>0.52122</v>
      </c>
      <c r="M124" s="6" t="s">
        <v>107</v>
      </c>
      <c r="N124" s="6"/>
      <c r="O124" s="11">
        <f t="shared" ref="O124:O134" si="134">L124+O123-P123-N124</f>
        <v>1.03632618104741</v>
      </c>
      <c r="P124" s="11">
        <f t="shared" si="124"/>
        <v>0.00879837737583914</v>
      </c>
      <c r="Q124" s="16">
        <f t="shared" ref="Q124:Q134" si="135">P124*$B$125</f>
        <v>0.00228757811771818</v>
      </c>
      <c r="R124" s="11">
        <f t="shared" ref="R124:R134" si="136">L124*$B$125</f>
        <v>0.1355172</v>
      </c>
      <c r="S124" s="17">
        <f t="shared" si="125"/>
        <v>0.0168803525878499</v>
      </c>
      <c r="T124" s="3">
        <v>0.01</v>
      </c>
      <c r="U124" s="18">
        <f t="shared" si="126"/>
        <v>0.000168803525878499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7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8"/>
        <v>0.005</v>
      </c>
      <c r="AT124" s="2">
        <f t="shared" ref="AT124:AT134" si="137">(AS124+AM124+AD124+AA124+U124+X124+AG124+AJ124+AP124)</f>
        <v>0.0056588035258785</v>
      </c>
      <c r="AU124" s="25">
        <f t="shared" ref="AU124:AU134" si="138">$B$123/12</f>
        <v>52.122</v>
      </c>
      <c r="AV124" s="1">
        <f t="shared" ref="AV124:AV134" si="139">$B$125</f>
        <v>0.26</v>
      </c>
      <c r="AW124" s="2">
        <f t="shared" si="129"/>
        <v>0.0166666666666667</v>
      </c>
      <c r="AX124" s="1">
        <f t="shared" si="130"/>
        <v>8.5633281691452</v>
      </c>
    </row>
    <row r="125" spans="1:50">
      <c r="A125" s="6" t="s">
        <v>70</v>
      </c>
      <c r="B125" s="6">
        <v>0.26</v>
      </c>
      <c r="C125" s="9">
        <v>2</v>
      </c>
      <c r="D125" s="12">
        <v>-1.13587845560714</v>
      </c>
      <c r="E125" s="13">
        <f t="shared" si="131"/>
        <v>-5.40134245874193</v>
      </c>
      <c r="F125" s="9" t="s">
        <v>107</v>
      </c>
      <c r="G125" s="6">
        <v>3</v>
      </c>
      <c r="H125" s="11">
        <f t="shared" si="121"/>
        <v>-1.13587845560714</v>
      </c>
      <c r="I125" s="11">
        <f t="shared" si="122"/>
        <v>272.014121544393</v>
      </c>
      <c r="J125" s="11">
        <f t="shared" si="123"/>
        <v>0.0150162469809465</v>
      </c>
      <c r="K125" s="11">
        <f t="shared" si="132"/>
        <v>52.122</v>
      </c>
      <c r="L125" s="11">
        <f t="shared" si="133"/>
        <v>0.52122</v>
      </c>
      <c r="M125" s="6" t="s">
        <v>107</v>
      </c>
      <c r="N125" s="6"/>
      <c r="O125" s="11">
        <f t="shared" si="134"/>
        <v>1.54874780367157</v>
      </c>
      <c r="P125" s="11">
        <f t="shared" si="124"/>
        <v>0.0232563795311308</v>
      </c>
      <c r="Q125" s="16">
        <f t="shared" si="135"/>
        <v>0.006046658678094</v>
      </c>
      <c r="R125" s="11">
        <f t="shared" si="136"/>
        <v>0.1355172</v>
      </c>
      <c r="S125" s="17">
        <f t="shared" si="125"/>
        <v>0.0446191234625125</v>
      </c>
      <c r="T125" s="3">
        <v>0.01</v>
      </c>
      <c r="U125" s="18">
        <f t="shared" si="126"/>
        <v>0.000446191234625125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7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8"/>
        <v>0.005</v>
      </c>
      <c r="AT125" s="2">
        <f t="shared" si="137"/>
        <v>0.00593619123462513</v>
      </c>
      <c r="AU125" s="25">
        <f t="shared" si="138"/>
        <v>52.122</v>
      </c>
      <c r="AV125" s="1">
        <f t="shared" si="139"/>
        <v>0.26</v>
      </c>
      <c r="AW125" s="2">
        <f t="shared" si="129"/>
        <v>0.0166666666666667</v>
      </c>
      <c r="AX125" s="1">
        <f t="shared" si="130"/>
        <v>8.98309216505383</v>
      </c>
    </row>
    <row r="126" spans="1:50">
      <c r="A126" s="6"/>
      <c r="B126" s="6"/>
      <c r="C126" s="9">
        <v>3</v>
      </c>
      <c r="D126" s="12">
        <v>5.09506889229032</v>
      </c>
      <c r="E126" s="13">
        <f t="shared" si="131"/>
        <v>-1.13587845560714</v>
      </c>
      <c r="F126" s="9" t="s">
        <v>107</v>
      </c>
      <c r="G126" s="6">
        <v>4</v>
      </c>
      <c r="H126" s="11">
        <f t="shared" si="121"/>
        <v>5.09506889229032</v>
      </c>
      <c r="I126" s="11">
        <f t="shared" si="122"/>
        <v>278.24506889229</v>
      </c>
      <c r="J126" s="11">
        <f t="shared" si="123"/>
        <v>0.0334723663941589</v>
      </c>
      <c r="K126" s="11">
        <f t="shared" si="132"/>
        <v>52.122</v>
      </c>
      <c r="L126" s="11">
        <f t="shared" si="133"/>
        <v>0.52122</v>
      </c>
      <c r="M126" s="6" t="s">
        <v>107</v>
      </c>
      <c r="N126" s="6"/>
      <c r="O126" s="11">
        <f t="shared" si="134"/>
        <v>2.04671142414044</v>
      </c>
      <c r="P126" s="11">
        <f t="shared" si="124"/>
        <v>0.0685082746919396</v>
      </c>
      <c r="Q126" s="16">
        <f t="shared" si="135"/>
        <v>0.0178121514199043</v>
      </c>
      <c r="R126" s="11">
        <f t="shared" si="136"/>
        <v>0.1355172</v>
      </c>
      <c r="S126" s="17">
        <f t="shared" si="125"/>
        <v>0.131438307608955</v>
      </c>
      <c r="T126" s="3">
        <v>0.01</v>
      </c>
      <c r="U126" s="18">
        <f t="shared" si="126"/>
        <v>0.00131438307608955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7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8"/>
        <v>0.005</v>
      </c>
      <c r="AT126" s="2">
        <f t="shared" si="137"/>
        <v>0.00680438307608955</v>
      </c>
      <c r="AU126" s="25">
        <f t="shared" si="138"/>
        <v>52.122</v>
      </c>
      <c r="AV126" s="1">
        <f t="shared" si="139"/>
        <v>0.26</v>
      </c>
      <c r="AW126" s="2">
        <f t="shared" si="129"/>
        <v>0.0166666666666667</v>
      </c>
      <c r="AX126" s="1">
        <f t="shared" si="130"/>
        <v>10.2969055212226</v>
      </c>
    </row>
    <row r="127" spans="1:50">
      <c r="A127" s="6"/>
      <c r="B127" s="6"/>
      <c r="C127" s="9">
        <v>4</v>
      </c>
      <c r="D127" s="12">
        <v>14.1180176956667</v>
      </c>
      <c r="E127" s="13">
        <f t="shared" si="131"/>
        <v>5.09506889229032</v>
      </c>
      <c r="F127" s="9" t="s">
        <v>107</v>
      </c>
      <c r="G127" s="6">
        <v>5</v>
      </c>
      <c r="H127" s="11">
        <f t="shared" si="121"/>
        <v>14.1180176956667</v>
      </c>
      <c r="I127" s="11">
        <f t="shared" si="122"/>
        <v>287.268017695667</v>
      </c>
      <c r="J127" s="11">
        <f t="shared" si="123"/>
        <v>0.100469212086905</v>
      </c>
      <c r="K127" s="11">
        <f t="shared" si="132"/>
        <v>52.122</v>
      </c>
      <c r="L127" s="11">
        <f t="shared" si="133"/>
        <v>0.52122</v>
      </c>
      <c r="M127" s="6" t="s">
        <v>109</v>
      </c>
      <c r="N127" s="11">
        <f>(O126-P126)*$C$24/100</f>
        <v>1.87929299197607</v>
      </c>
      <c r="O127" s="11">
        <f t="shared" si="134"/>
        <v>0.620130157472425</v>
      </c>
      <c r="P127" s="11">
        <f t="shared" si="124"/>
        <v>0.062303988312583</v>
      </c>
      <c r="Q127" s="16">
        <f t="shared" si="135"/>
        <v>0.0161990369612716</v>
      </c>
      <c r="R127" s="11">
        <f t="shared" si="136"/>
        <v>0.1355172</v>
      </c>
      <c r="S127" s="17">
        <f t="shared" si="125"/>
        <v>0.119534914839383</v>
      </c>
      <c r="T127" s="3">
        <v>0.01</v>
      </c>
      <c r="U127" s="18">
        <f t="shared" si="126"/>
        <v>0.00119534914839383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7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8"/>
        <v>0.0075</v>
      </c>
      <c r="AT127" s="2">
        <f t="shared" si="137"/>
        <v>0.0111453491483938</v>
      </c>
      <c r="AU127" s="25">
        <f t="shared" si="138"/>
        <v>52.122</v>
      </c>
      <c r="AV127" s="1">
        <f t="shared" si="139"/>
        <v>0.26</v>
      </c>
      <c r="AW127" s="2">
        <f t="shared" si="129"/>
        <v>0.0166666666666667</v>
      </c>
      <c r="AX127" s="1">
        <f t="shared" si="130"/>
        <v>16.8659826906753</v>
      </c>
    </row>
    <row r="128" spans="1:50">
      <c r="A128" s="6"/>
      <c r="B128" s="6"/>
      <c r="C128" s="9">
        <v>5</v>
      </c>
      <c r="D128" s="12">
        <v>20.3872792396774</v>
      </c>
      <c r="E128" s="13">
        <f t="shared" si="131"/>
        <v>14.1180176956667</v>
      </c>
      <c r="F128" s="9" t="s">
        <v>109</v>
      </c>
      <c r="G128" s="6">
        <v>6</v>
      </c>
      <c r="H128" s="11">
        <f t="shared" si="121"/>
        <v>20.3872792396774</v>
      </c>
      <c r="I128" s="11">
        <f t="shared" si="122"/>
        <v>293.537279239677</v>
      </c>
      <c r="J128" s="11">
        <f t="shared" si="123"/>
        <v>0.207214894143414</v>
      </c>
      <c r="K128" s="11">
        <f t="shared" si="132"/>
        <v>52.122</v>
      </c>
      <c r="L128" s="11">
        <f t="shared" si="133"/>
        <v>0.52122</v>
      </c>
      <c r="M128" s="6" t="s">
        <v>107</v>
      </c>
      <c r="N128" s="6"/>
      <c r="O128" s="11">
        <f t="shared" si="134"/>
        <v>1.07904616915984</v>
      </c>
      <c r="P128" s="11">
        <f t="shared" si="124"/>
        <v>0.223594437718313</v>
      </c>
      <c r="Q128" s="16">
        <f t="shared" si="135"/>
        <v>0.0581345538067615</v>
      </c>
      <c r="R128" s="11">
        <f t="shared" si="136"/>
        <v>0.1355172</v>
      </c>
      <c r="S128" s="17">
        <f t="shared" si="125"/>
        <v>0.428982843556106</v>
      </c>
      <c r="T128" s="3">
        <v>0.01</v>
      </c>
      <c r="U128" s="18">
        <f t="shared" si="126"/>
        <v>0.00428982843556106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7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8"/>
        <v>0.0075</v>
      </c>
      <c r="AT128" s="2">
        <f t="shared" si="137"/>
        <v>0.0142398284355611</v>
      </c>
      <c r="AU128" s="25">
        <f t="shared" si="138"/>
        <v>52.122</v>
      </c>
      <c r="AV128" s="1">
        <f t="shared" si="139"/>
        <v>0.26</v>
      </c>
      <c r="AW128" s="2">
        <f t="shared" si="129"/>
        <v>0.0166666666666667</v>
      </c>
      <c r="AX128" s="1">
        <f t="shared" si="130"/>
        <v>21.548782071755</v>
      </c>
    </row>
    <row r="129" spans="1:50">
      <c r="A129" s="6"/>
      <c r="B129" s="6"/>
      <c r="C129" s="9">
        <v>6</v>
      </c>
      <c r="D129" s="12">
        <v>22.7895507783333</v>
      </c>
      <c r="E129" s="13">
        <f t="shared" si="131"/>
        <v>20.3872792396774</v>
      </c>
      <c r="F129" s="9" t="s">
        <v>107</v>
      </c>
      <c r="G129" s="6">
        <v>7</v>
      </c>
      <c r="H129" s="11">
        <f t="shared" si="121"/>
        <v>22.7895507783333</v>
      </c>
      <c r="I129" s="11">
        <f t="shared" si="122"/>
        <v>295.939550778333</v>
      </c>
      <c r="J129" s="11">
        <f t="shared" si="123"/>
        <v>0.271243307625561</v>
      </c>
      <c r="K129" s="11">
        <f t="shared" si="132"/>
        <v>52.122</v>
      </c>
      <c r="L129" s="11">
        <f t="shared" si="133"/>
        <v>0.52122</v>
      </c>
      <c r="M129" s="6" t="s">
        <v>107</v>
      </c>
      <c r="N129" s="6"/>
      <c r="O129" s="11">
        <f t="shared" si="134"/>
        <v>1.37667173144153</v>
      </c>
      <c r="P129" s="11">
        <f t="shared" si="124"/>
        <v>0.373412993950809</v>
      </c>
      <c r="Q129" s="16">
        <f t="shared" si="135"/>
        <v>0.0970873784272103</v>
      </c>
      <c r="R129" s="11">
        <f t="shared" si="136"/>
        <v>0.1355172</v>
      </c>
      <c r="S129" s="17">
        <f t="shared" si="125"/>
        <v>0.716421077377708</v>
      </c>
      <c r="T129" s="3">
        <v>0.01</v>
      </c>
      <c r="U129" s="18">
        <f t="shared" si="126"/>
        <v>0.00716421077377708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7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28"/>
        <v>0.0075</v>
      </c>
      <c r="AT129" s="2">
        <f t="shared" si="137"/>
        <v>0.0171142107737771</v>
      </c>
      <c r="AU129" s="25">
        <f t="shared" si="138"/>
        <v>52.122</v>
      </c>
      <c r="AV129" s="1">
        <f t="shared" si="139"/>
        <v>0.26</v>
      </c>
      <c r="AW129" s="2">
        <f t="shared" si="129"/>
        <v>0.0166666666666667</v>
      </c>
      <c r="AX129" s="1">
        <f t="shared" si="130"/>
        <v>25.8985141543718</v>
      </c>
    </row>
    <row r="130" spans="1:50">
      <c r="A130" s="6"/>
      <c r="B130" s="6"/>
      <c r="C130" s="9">
        <v>7</v>
      </c>
      <c r="D130" s="12">
        <v>25.0656106677419</v>
      </c>
      <c r="E130" s="13">
        <f t="shared" si="131"/>
        <v>22.7895507783333</v>
      </c>
      <c r="F130" s="9" t="s">
        <v>107</v>
      </c>
      <c r="G130" s="6">
        <v>8</v>
      </c>
      <c r="H130" s="11">
        <f t="shared" si="121"/>
        <v>25.0656106677419</v>
      </c>
      <c r="I130" s="11">
        <f t="shared" si="122"/>
        <v>298.215610667742</v>
      </c>
      <c r="J130" s="11">
        <f t="shared" si="123"/>
        <v>0.348670525086125</v>
      </c>
      <c r="K130" s="11">
        <f t="shared" si="132"/>
        <v>52.122</v>
      </c>
      <c r="L130" s="11">
        <f t="shared" si="133"/>
        <v>0.52122</v>
      </c>
      <c r="M130" s="6" t="s">
        <v>107</v>
      </c>
      <c r="N130" s="6"/>
      <c r="O130" s="11">
        <f t="shared" si="134"/>
        <v>1.52447873749072</v>
      </c>
      <c r="P130" s="11">
        <f t="shared" si="124"/>
        <v>0.531540801883522</v>
      </c>
      <c r="Q130" s="16">
        <f t="shared" si="135"/>
        <v>0.138200608489716</v>
      </c>
      <c r="R130" s="11">
        <f t="shared" si="136"/>
        <v>0.1355172</v>
      </c>
      <c r="S130" s="17">
        <f t="shared" si="125"/>
        <v>1.0198012391764</v>
      </c>
      <c r="T130" s="3">
        <v>0.01</v>
      </c>
      <c r="U130" s="18">
        <f t="shared" si="126"/>
        <v>0.010198012391764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7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28"/>
        <v>0.0075</v>
      </c>
      <c r="AT130" s="2">
        <f t="shared" si="137"/>
        <v>0.020148012391764</v>
      </c>
      <c r="AU130" s="25">
        <f t="shared" si="138"/>
        <v>52.122</v>
      </c>
      <c r="AV130" s="1">
        <f t="shared" si="139"/>
        <v>0.26</v>
      </c>
      <c r="AW130" s="2">
        <f t="shared" si="129"/>
        <v>0.0166666666666667</v>
      </c>
      <c r="AX130" s="1">
        <f t="shared" si="130"/>
        <v>30.4894915113516</v>
      </c>
    </row>
    <row r="131" spans="1:50">
      <c r="A131" s="6"/>
      <c r="B131" s="6"/>
      <c r="C131" s="9">
        <v>8</v>
      </c>
      <c r="D131" s="12">
        <v>22.9815066051613</v>
      </c>
      <c r="E131" s="13">
        <f t="shared" si="131"/>
        <v>25.0656106677419</v>
      </c>
      <c r="F131" s="9" t="s">
        <v>107</v>
      </c>
      <c r="G131" s="6">
        <v>9</v>
      </c>
      <c r="H131" s="11">
        <f t="shared" si="121"/>
        <v>22.9815066051613</v>
      </c>
      <c r="I131" s="11">
        <f t="shared" si="122"/>
        <v>296.131506605161</v>
      </c>
      <c r="J131" s="11">
        <f t="shared" si="123"/>
        <v>0.277090236296725</v>
      </c>
      <c r="K131" s="11">
        <f t="shared" si="132"/>
        <v>52.122</v>
      </c>
      <c r="L131" s="11">
        <f t="shared" si="133"/>
        <v>0.52122</v>
      </c>
      <c r="M131" s="6" t="s">
        <v>107</v>
      </c>
      <c r="N131" s="6"/>
      <c r="O131" s="11">
        <f t="shared" si="134"/>
        <v>1.5141579356072</v>
      </c>
      <c r="P131" s="11">
        <f t="shared" si="124"/>
        <v>0.41955838016796</v>
      </c>
      <c r="Q131" s="16">
        <f t="shared" si="135"/>
        <v>0.10908517884367</v>
      </c>
      <c r="R131" s="11">
        <f t="shared" si="136"/>
        <v>0.1355172</v>
      </c>
      <c r="S131" s="17">
        <f t="shared" si="125"/>
        <v>0.80495449170784</v>
      </c>
      <c r="T131" s="3">
        <v>0.01</v>
      </c>
      <c r="U131" s="18">
        <f t="shared" si="126"/>
        <v>0.0080495449170784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7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8"/>
        <v>0.0075</v>
      </c>
      <c r="AT131" s="2">
        <f t="shared" si="137"/>
        <v>0.0179995449170784</v>
      </c>
      <c r="AU131" s="25">
        <f t="shared" si="138"/>
        <v>52.122</v>
      </c>
      <c r="AV131" s="1">
        <f t="shared" si="139"/>
        <v>0.26</v>
      </c>
      <c r="AW131" s="2">
        <f t="shared" si="129"/>
        <v>0.0166666666666667</v>
      </c>
      <c r="AX131" s="1">
        <f t="shared" si="130"/>
        <v>27.2382685342098</v>
      </c>
    </row>
    <row r="132" spans="1:50">
      <c r="A132" s="6"/>
      <c r="B132" s="6"/>
      <c r="C132" s="9">
        <v>9</v>
      </c>
      <c r="D132" s="12">
        <v>19.1919339203333</v>
      </c>
      <c r="E132" s="13">
        <f t="shared" si="131"/>
        <v>22.9815066051613</v>
      </c>
      <c r="F132" s="9" t="s">
        <v>107</v>
      </c>
      <c r="G132" s="6">
        <v>10</v>
      </c>
      <c r="H132" s="11">
        <f t="shared" si="121"/>
        <v>19.1919339203333</v>
      </c>
      <c r="I132" s="11">
        <f t="shared" si="122"/>
        <v>292.341933920333</v>
      </c>
      <c r="J132" s="11">
        <f t="shared" si="123"/>
        <v>0.180932982548149</v>
      </c>
      <c r="K132" s="11">
        <f t="shared" si="132"/>
        <v>52.122</v>
      </c>
      <c r="L132" s="11">
        <f t="shared" si="133"/>
        <v>0.52122</v>
      </c>
      <c r="M132" s="6" t="s">
        <v>107</v>
      </c>
      <c r="N132" s="6"/>
      <c r="O132" s="11">
        <f t="shared" si="134"/>
        <v>1.61581955543924</v>
      </c>
      <c r="P132" s="11">
        <f t="shared" si="124"/>
        <v>0.292355051425245</v>
      </c>
      <c r="Q132" s="16">
        <f t="shared" si="135"/>
        <v>0.0760123133705637</v>
      </c>
      <c r="R132" s="11">
        <f t="shared" si="136"/>
        <v>0.1355172</v>
      </c>
      <c r="S132" s="17">
        <f t="shared" si="125"/>
        <v>0.560905282654628</v>
      </c>
      <c r="T132" s="3">
        <v>0.01</v>
      </c>
      <c r="U132" s="18">
        <f t="shared" si="126"/>
        <v>0.00560905282654628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7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8"/>
        <v>0.005</v>
      </c>
      <c r="AT132" s="2">
        <f t="shared" si="137"/>
        <v>0.0110990528265463</v>
      </c>
      <c r="AU132" s="25">
        <f t="shared" si="138"/>
        <v>52.122</v>
      </c>
      <c r="AV132" s="1">
        <f t="shared" si="139"/>
        <v>0.26</v>
      </c>
      <c r="AW132" s="2">
        <f t="shared" si="129"/>
        <v>0.0166666666666667</v>
      </c>
      <c r="AX132" s="1">
        <f t="shared" si="130"/>
        <v>16.795923605713</v>
      </c>
    </row>
    <row r="133" spans="1:50">
      <c r="A133" s="6"/>
      <c r="B133" s="6"/>
      <c r="C133" s="9">
        <v>10</v>
      </c>
      <c r="D133" s="12">
        <v>9.61837489070968</v>
      </c>
      <c r="E133" s="13">
        <f t="shared" si="131"/>
        <v>19.1919339203333</v>
      </c>
      <c r="F133" s="9" t="s">
        <v>107</v>
      </c>
      <c r="G133" s="6">
        <v>11</v>
      </c>
      <c r="H133" s="11">
        <f t="shared" si="121"/>
        <v>9.61837489070968</v>
      </c>
      <c r="I133" s="11">
        <f t="shared" si="122"/>
        <v>282.76837489071</v>
      </c>
      <c r="J133" s="11">
        <f t="shared" si="123"/>
        <v>0.0585859621538306</v>
      </c>
      <c r="K133" s="11">
        <f t="shared" si="132"/>
        <v>52.122</v>
      </c>
      <c r="L133" s="11">
        <f t="shared" si="133"/>
        <v>0.52122</v>
      </c>
      <c r="M133" s="6" t="s">
        <v>109</v>
      </c>
      <c r="N133" s="11">
        <f>(O132-P132)*$C$24/100</f>
        <v>1.25729127881329</v>
      </c>
      <c r="O133" s="11">
        <f t="shared" si="134"/>
        <v>0.5873932252007</v>
      </c>
      <c r="P133" s="11">
        <f t="shared" si="124"/>
        <v>0.0344129972610247</v>
      </c>
      <c r="Q133" s="16">
        <f t="shared" si="135"/>
        <v>0.00894737928786643</v>
      </c>
      <c r="R133" s="11">
        <f t="shared" si="136"/>
        <v>0.1355172</v>
      </c>
      <c r="S133" s="17">
        <f t="shared" si="125"/>
        <v>0.0660239385691737</v>
      </c>
      <c r="T133" s="3">
        <v>0.01</v>
      </c>
      <c r="U133" s="18">
        <f t="shared" si="126"/>
        <v>0.000660239385691737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7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8"/>
        <v>0.005</v>
      </c>
      <c r="AT133" s="2">
        <f t="shared" si="137"/>
        <v>0.00615023938569174</v>
      </c>
      <c r="AU133" s="25">
        <f t="shared" si="138"/>
        <v>52.122</v>
      </c>
      <c r="AV133" s="1">
        <f t="shared" si="139"/>
        <v>0.26</v>
      </c>
      <c r="AW133" s="2">
        <f t="shared" si="129"/>
        <v>0.0166666666666667</v>
      </c>
      <c r="AX133" s="1">
        <f t="shared" si="130"/>
        <v>9.30700596647842</v>
      </c>
    </row>
    <row r="134" spans="1:51">
      <c r="A134" s="6"/>
      <c r="B134" s="6"/>
      <c r="C134" s="9">
        <v>11</v>
      </c>
      <c r="D134" s="12">
        <v>0.3255268373</v>
      </c>
      <c r="E134" s="13">
        <f t="shared" si="131"/>
        <v>9.61837489070968</v>
      </c>
      <c r="F134" s="9" t="s">
        <v>109</v>
      </c>
      <c r="G134" s="6">
        <v>12</v>
      </c>
      <c r="H134" s="11">
        <f t="shared" si="121"/>
        <v>0.3255268373</v>
      </c>
      <c r="I134" s="11">
        <f t="shared" si="122"/>
        <v>273.4755268373</v>
      </c>
      <c r="J134" s="11">
        <f t="shared" si="123"/>
        <v>0.0181817039677416</v>
      </c>
      <c r="K134" s="11">
        <f t="shared" si="132"/>
        <v>52.122</v>
      </c>
      <c r="L134" s="11">
        <f t="shared" si="133"/>
        <v>0.52122</v>
      </c>
      <c r="M134" s="6" t="s">
        <v>107</v>
      </c>
      <c r="N134" s="6"/>
      <c r="O134" s="11">
        <f t="shared" si="134"/>
        <v>1.07420022793968</v>
      </c>
      <c r="P134" s="11">
        <f t="shared" si="124"/>
        <v>0.0195307905464797</v>
      </c>
      <c r="Q134" s="16">
        <f t="shared" si="135"/>
        <v>0.00507800554208472</v>
      </c>
      <c r="R134" s="11">
        <f t="shared" si="136"/>
        <v>0.1355172</v>
      </c>
      <c r="S134" s="17">
        <f t="shared" si="125"/>
        <v>0.037471299156747</v>
      </c>
      <c r="T134" s="3">
        <v>0.01</v>
      </c>
      <c r="U134" s="18">
        <f t="shared" si="126"/>
        <v>0.00037471299156747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7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8"/>
        <v>0.005</v>
      </c>
      <c r="AT134" s="2">
        <f t="shared" si="137"/>
        <v>0.00586471299156747</v>
      </c>
      <c r="AU134" s="25">
        <f t="shared" si="138"/>
        <v>52.122</v>
      </c>
      <c r="AV134" s="1">
        <f t="shared" si="139"/>
        <v>0.26</v>
      </c>
      <c r="AW134" s="2">
        <f t="shared" si="129"/>
        <v>0.0166666666666667</v>
      </c>
      <c r="AX134" s="1">
        <f t="shared" si="130"/>
        <v>8.87492589819946</v>
      </c>
      <c r="AY134" s="1">
        <f>SUM(AX123:AX134)</f>
        <v>193.347606777766</v>
      </c>
    </row>
    <row r="135" spans="1:19">
      <c r="A135" s="6"/>
      <c r="B135" s="6"/>
      <c r="C135" s="9">
        <v>12</v>
      </c>
      <c r="D135" s="12">
        <v>-4.13663269064516</v>
      </c>
      <c r="E135" s="13">
        <f t="shared" si="131"/>
        <v>0.3255268373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</row>
    <row r="137" spans="19:45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</row>
    <row r="138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pans="1:53">
      <c r="A139" s="6" t="s">
        <v>105</v>
      </c>
      <c r="B139" s="6">
        <v>341.64</v>
      </c>
      <c r="C139" s="9" t="s">
        <v>106</v>
      </c>
      <c r="D139" s="9">
        <v>-3</v>
      </c>
      <c r="E139" s="9"/>
      <c r="F139" s="9"/>
      <c r="G139" s="6">
        <v>1</v>
      </c>
      <c r="H139" s="11">
        <f t="shared" ref="H139:H150" si="140">E140</f>
        <v>-3</v>
      </c>
      <c r="I139" s="11">
        <f t="shared" ref="I139:I150" si="141">H139+273.15</f>
        <v>270.15</v>
      </c>
      <c r="J139" s="11">
        <f t="shared" ref="J139:J150" si="142">EXP(($C$18*(I139-$C$16))/($C$19*I139*$C$16))</f>
        <v>0.0117298241675131</v>
      </c>
      <c r="K139" s="11">
        <f>$B$139/12</f>
        <v>28.47</v>
      </c>
      <c r="L139" s="11">
        <f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0.00333948094049099</v>
      </c>
      <c r="Q139" s="16">
        <f t="shared" ref="Q139:Q150" si="144">P139*$B$125</f>
        <v>0.000868265044527657</v>
      </c>
      <c r="R139" s="11">
        <f t="shared" ref="R139:R150" si="145">L139*$B$125</f>
        <v>0.074022</v>
      </c>
      <c r="S139" s="17">
        <f t="shared" ref="S139:S150" si="146">Q139/R139</f>
        <v>0.0117298241675131</v>
      </c>
      <c r="T139" s="3">
        <v>0.01</v>
      </c>
      <c r="U139" s="18">
        <f t="shared" ref="U139:U150" si="147">S139*T139</f>
        <v>0.000117298241675131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>(AS139+AM139+AD139+AA139+U139+X139+AG139+AJ139+AP139)</f>
        <v>0.00560729824167513</v>
      </c>
      <c r="AU139" s="25">
        <f>$B$139/12</f>
        <v>28.47</v>
      </c>
      <c r="AV139" s="1">
        <f t="shared" ref="AV139:AV150" si="150">$B$125</f>
        <v>0.26</v>
      </c>
      <c r="AW139" s="2">
        <f t="shared" ref="AW139:AW150" si="151">$E$11/12</f>
        <v>0.025</v>
      </c>
      <c r="AX139" s="1">
        <f>AW139*10000*AV139*0.67*AU139*AT139</f>
        <v>6.95231245995838</v>
      </c>
      <c r="AZ139" s="2">
        <f t="shared" ref="AZ139:AZ150" si="152">$E$12/12</f>
        <v>0.00833333333333333</v>
      </c>
      <c r="BA139" s="1">
        <f>AZ139*10000*AV139*0.67*AU139*AT139</f>
        <v>2.31743748665279</v>
      </c>
    </row>
    <row r="140" spans="1:53">
      <c r="A140" s="6" t="s">
        <v>108</v>
      </c>
      <c r="B140" s="6">
        <v>1</v>
      </c>
      <c r="C140" s="9">
        <v>1</v>
      </c>
      <c r="D140" s="12">
        <v>-5.40134245874193</v>
      </c>
      <c r="E140" s="13">
        <f t="shared" ref="E140:E151" si="153">D139</f>
        <v>-3</v>
      </c>
      <c r="F140" s="9" t="s">
        <v>107</v>
      </c>
      <c r="G140" s="6">
        <v>2</v>
      </c>
      <c r="H140" s="11">
        <f t="shared" si="140"/>
        <v>-5.40134245874193</v>
      </c>
      <c r="I140" s="11">
        <f t="shared" si="141"/>
        <v>267.748657541258</v>
      </c>
      <c r="J140" s="11">
        <f t="shared" si="142"/>
        <v>0.00848996921697633</v>
      </c>
      <c r="K140" s="11">
        <f t="shared" ref="K140:K150" si="154">$B$139/12</f>
        <v>28.47</v>
      </c>
      <c r="L140" s="11">
        <f t="shared" ref="L140:L150" si="155">K140*$B$124/100</f>
        <v>0.2847</v>
      </c>
      <c r="M140" s="6" t="s">
        <v>107</v>
      </c>
      <c r="N140" s="6"/>
      <c r="O140" s="11">
        <f t="shared" ref="O140:O150" si="156">L140+O139-P139-N140</f>
        <v>0.566060519059509</v>
      </c>
      <c r="P140" s="11">
        <f t="shared" si="143"/>
        <v>0.00480583638176088</v>
      </c>
      <c r="Q140" s="16">
        <f t="shared" si="144"/>
        <v>0.00124951745925783</v>
      </c>
      <c r="R140" s="11">
        <f t="shared" si="145"/>
        <v>0.074022</v>
      </c>
      <c r="S140" s="17">
        <f t="shared" si="146"/>
        <v>0.0168803525878499</v>
      </c>
      <c r="T140" s="3">
        <v>0.01</v>
      </c>
      <c r="U140" s="18">
        <f t="shared" si="147"/>
        <v>0.000168803525878499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ref="AT140:AT150" si="157">(AS140+AM140+AD140+AA140+U140+X140+AG140+AJ140+AP140)</f>
        <v>0.0056588035258785</v>
      </c>
      <c r="AU140" s="25">
        <f t="shared" ref="AU140:AU150" si="158">$B$139/12</f>
        <v>28.47</v>
      </c>
      <c r="AV140" s="1">
        <f t="shared" si="150"/>
        <v>0.26</v>
      </c>
      <c r="AW140" s="2">
        <f t="shared" si="151"/>
        <v>0.025</v>
      </c>
      <c r="AX140" s="1">
        <f t="shared" ref="AX139:AX150" si="159">AW140*10000*AV140*0.67*AU140*AT140</f>
        <v>7.01617223942569</v>
      </c>
      <c r="AZ140" s="2">
        <f t="shared" si="152"/>
        <v>0.00833333333333333</v>
      </c>
      <c r="BA140" s="1">
        <f t="shared" ref="BA140:BA150" si="160">AZ140*10000*AV140*0.67*AU140*AT140</f>
        <v>2.33872407980856</v>
      </c>
    </row>
    <row r="141" spans="1:53">
      <c r="A141" s="6" t="s">
        <v>70</v>
      </c>
      <c r="B141" s="6">
        <v>0.26</v>
      </c>
      <c r="C141" s="9">
        <v>2</v>
      </c>
      <c r="D141" s="12">
        <v>-1.13587845560714</v>
      </c>
      <c r="E141" s="13">
        <f t="shared" si="153"/>
        <v>-5.40134245874193</v>
      </c>
      <c r="F141" s="9" t="s">
        <v>107</v>
      </c>
      <c r="G141" s="6">
        <v>3</v>
      </c>
      <c r="H141" s="11">
        <f t="shared" si="140"/>
        <v>-1.13587845560714</v>
      </c>
      <c r="I141" s="11">
        <f t="shared" si="141"/>
        <v>272.014121544393</v>
      </c>
      <c r="J141" s="11">
        <f t="shared" si="142"/>
        <v>0.0150162469809465</v>
      </c>
      <c r="K141" s="11">
        <f t="shared" si="154"/>
        <v>28.47</v>
      </c>
      <c r="L141" s="11">
        <f t="shared" si="155"/>
        <v>0.2847</v>
      </c>
      <c r="M141" s="6" t="s">
        <v>107</v>
      </c>
      <c r="N141" s="6"/>
      <c r="O141" s="11">
        <f t="shared" si="156"/>
        <v>0.845954682677748</v>
      </c>
      <c r="P141" s="11">
        <f t="shared" si="143"/>
        <v>0.0127030644497773</v>
      </c>
      <c r="Q141" s="16">
        <f t="shared" si="144"/>
        <v>0.0033027967569421</v>
      </c>
      <c r="R141" s="11">
        <f t="shared" si="145"/>
        <v>0.074022</v>
      </c>
      <c r="S141" s="17">
        <f t="shared" si="146"/>
        <v>0.0446191234625125</v>
      </c>
      <c r="T141" s="3">
        <v>0.01</v>
      </c>
      <c r="U141" s="18">
        <f t="shared" si="147"/>
        <v>0.000446191234625125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7"/>
        <v>0.00593619123462513</v>
      </c>
      <c r="AU141" s="25">
        <f t="shared" si="158"/>
        <v>28.47</v>
      </c>
      <c r="AV141" s="1">
        <f t="shared" si="150"/>
        <v>0.26</v>
      </c>
      <c r="AW141" s="2">
        <f t="shared" si="151"/>
        <v>0.025</v>
      </c>
      <c r="AX141" s="1">
        <f t="shared" si="159"/>
        <v>7.3600965217878</v>
      </c>
      <c r="AZ141" s="2">
        <f t="shared" si="152"/>
        <v>0.00833333333333333</v>
      </c>
      <c r="BA141" s="1">
        <f t="shared" si="160"/>
        <v>2.4533655072626</v>
      </c>
    </row>
    <row r="142" spans="1:53">
      <c r="A142" s="6"/>
      <c r="B142" s="6"/>
      <c r="C142" s="9">
        <v>3</v>
      </c>
      <c r="D142" s="12">
        <v>5.09506889229032</v>
      </c>
      <c r="E142" s="13">
        <f t="shared" si="153"/>
        <v>-1.13587845560714</v>
      </c>
      <c r="F142" s="9" t="s">
        <v>107</v>
      </c>
      <c r="G142" s="6">
        <v>4</v>
      </c>
      <c r="H142" s="11">
        <f t="shared" si="140"/>
        <v>5.09506889229032</v>
      </c>
      <c r="I142" s="11">
        <f t="shared" si="141"/>
        <v>278.24506889229</v>
      </c>
      <c r="J142" s="11">
        <f t="shared" si="142"/>
        <v>0.0334723663941589</v>
      </c>
      <c r="K142" s="11">
        <f t="shared" si="154"/>
        <v>28.47</v>
      </c>
      <c r="L142" s="11">
        <f t="shared" si="155"/>
        <v>0.2847</v>
      </c>
      <c r="M142" s="6" t="s">
        <v>107</v>
      </c>
      <c r="N142" s="6"/>
      <c r="O142" s="11">
        <f t="shared" si="156"/>
        <v>1.11795161822797</v>
      </c>
      <c r="P142" s="11">
        <f t="shared" si="143"/>
        <v>0.0374204861762695</v>
      </c>
      <c r="Q142" s="16">
        <f t="shared" si="144"/>
        <v>0.00972932640583008</v>
      </c>
      <c r="R142" s="11">
        <f t="shared" si="145"/>
        <v>0.074022</v>
      </c>
      <c r="S142" s="17">
        <f t="shared" si="146"/>
        <v>0.131438307608955</v>
      </c>
      <c r="T142" s="3">
        <v>0.01</v>
      </c>
      <c r="U142" s="18">
        <f t="shared" si="147"/>
        <v>0.00131438307608955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7"/>
        <v>0.00680438307608955</v>
      </c>
      <c r="AU142" s="25">
        <f t="shared" si="158"/>
        <v>28.47</v>
      </c>
      <c r="AV142" s="1">
        <f t="shared" si="150"/>
        <v>0.26</v>
      </c>
      <c r="AW142" s="2">
        <f t="shared" si="151"/>
        <v>0.025</v>
      </c>
      <c r="AX142" s="1">
        <f t="shared" si="159"/>
        <v>8.43654023797654</v>
      </c>
      <c r="AZ142" s="2">
        <f t="shared" si="152"/>
        <v>0.00833333333333333</v>
      </c>
      <c r="BA142" s="1">
        <f t="shared" si="160"/>
        <v>2.81218007932551</v>
      </c>
    </row>
    <row r="143" spans="1:53">
      <c r="A143" s="6"/>
      <c r="B143" s="6"/>
      <c r="C143" s="9">
        <v>4</v>
      </c>
      <c r="D143" s="12">
        <v>14.1180176956667</v>
      </c>
      <c r="E143" s="13">
        <f t="shared" si="153"/>
        <v>5.09506889229032</v>
      </c>
      <c r="F143" s="9" t="s">
        <v>107</v>
      </c>
      <c r="G143" s="6">
        <v>5</v>
      </c>
      <c r="H143" s="11">
        <f t="shared" si="140"/>
        <v>14.1180176956667</v>
      </c>
      <c r="I143" s="11">
        <f t="shared" si="141"/>
        <v>287.268017695667</v>
      </c>
      <c r="J143" s="11">
        <f t="shared" si="142"/>
        <v>0.100469212086905</v>
      </c>
      <c r="K143" s="11">
        <f t="shared" si="154"/>
        <v>28.47</v>
      </c>
      <c r="L143" s="11">
        <f t="shared" si="155"/>
        <v>0.2847</v>
      </c>
      <c r="M143" s="6" t="s">
        <v>109</v>
      </c>
      <c r="N143" s="11">
        <f>(O142-P142)*$C$24/100</f>
        <v>1.02650457544912</v>
      </c>
      <c r="O143" s="11">
        <f t="shared" si="156"/>
        <v>0.338726556602585</v>
      </c>
      <c r="P143" s="11">
        <f t="shared" si="143"/>
        <v>0.0340315902547722</v>
      </c>
      <c r="Q143" s="16">
        <f t="shared" si="144"/>
        <v>0.00884821346624078</v>
      </c>
      <c r="R143" s="11">
        <f t="shared" si="145"/>
        <v>0.074022</v>
      </c>
      <c r="S143" s="17">
        <f t="shared" si="146"/>
        <v>0.119534914839383</v>
      </c>
      <c r="T143" s="3">
        <v>0.01</v>
      </c>
      <c r="U143" s="18">
        <f t="shared" si="147"/>
        <v>0.00119534914839383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7"/>
        <v>0.0111453491483938</v>
      </c>
      <c r="AU143" s="25">
        <f t="shared" si="158"/>
        <v>28.47</v>
      </c>
      <c r="AV143" s="1">
        <f t="shared" si="150"/>
        <v>0.26</v>
      </c>
      <c r="AW143" s="2">
        <f t="shared" si="151"/>
        <v>0.025</v>
      </c>
      <c r="AX143" s="1">
        <f t="shared" si="159"/>
        <v>13.8187673305953</v>
      </c>
      <c r="AZ143" s="2">
        <f t="shared" si="152"/>
        <v>0.00833333333333333</v>
      </c>
      <c r="BA143" s="1">
        <f t="shared" si="160"/>
        <v>4.60625577686511</v>
      </c>
    </row>
    <row r="144" spans="1:53">
      <c r="A144" s="6"/>
      <c r="B144" s="6"/>
      <c r="C144" s="9">
        <v>5</v>
      </c>
      <c r="D144" s="12">
        <v>20.3872792396774</v>
      </c>
      <c r="E144" s="13">
        <f t="shared" si="153"/>
        <v>14.1180176956667</v>
      </c>
      <c r="F144" s="9" t="s">
        <v>109</v>
      </c>
      <c r="G144" s="6">
        <v>6</v>
      </c>
      <c r="H144" s="11">
        <f t="shared" si="140"/>
        <v>20.3872792396774</v>
      </c>
      <c r="I144" s="11">
        <f t="shared" si="141"/>
        <v>293.537279239677</v>
      </c>
      <c r="J144" s="11">
        <f t="shared" si="142"/>
        <v>0.207214894143414</v>
      </c>
      <c r="K144" s="11">
        <f t="shared" si="154"/>
        <v>28.47</v>
      </c>
      <c r="L144" s="11">
        <f t="shared" si="155"/>
        <v>0.2847</v>
      </c>
      <c r="M144" s="6" t="s">
        <v>107</v>
      </c>
      <c r="N144" s="6"/>
      <c r="O144" s="11">
        <f t="shared" si="156"/>
        <v>0.589394966347813</v>
      </c>
      <c r="P144" s="11">
        <f t="shared" si="143"/>
        <v>0.122131415560423</v>
      </c>
      <c r="Q144" s="16">
        <f t="shared" si="144"/>
        <v>0.0317541680457101</v>
      </c>
      <c r="R144" s="11">
        <f t="shared" si="145"/>
        <v>0.074022</v>
      </c>
      <c r="S144" s="17">
        <f t="shared" si="146"/>
        <v>0.428982843556106</v>
      </c>
      <c r="T144" s="3">
        <v>0.01</v>
      </c>
      <c r="U144" s="18">
        <f t="shared" si="147"/>
        <v>0.00428982843556106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7"/>
        <v>0.0142398284355611</v>
      </c>
      <c r="AU144" s="25">
        <f t="shared" si="158"/>
        <v>28.47</v>
      </c>
      <c r="AV144" s="1">
        <f t="shared" si="150"/>
        <v>0.26</v>
      </c>
      <c r="AW144" s="2">
        <f t="shared" si="151"/>
        <v>0.025</v>
      </c>
      <c r="AX144" s="1">
        <f t="shared" si="159"/>
        <v>17.6555147226564</v>
      </c>
      <c r="AZ144" s="2">
        <f t="shared" si="152"/>
        <v>0.00833333333333333</v>
      </c>
      <c r="BA144" s="1">
        <f t="shared" si="160"/>
        <v>5.88517157421881</v>
      </c>
    </row>
    <row r="145" spans="1:53">
      <c r="A145" s="6"/>
      <c r="B145" s="6"/>
      <c r="C145" s="9">
        <v>6</v>
      </c>
      <c r="D145" s="12">
        <v>22.7895507783333</v>
      </c>
      <c r="E145" s="13">
        <f t="shared" si="153"/>
        <v>20.3872792396774</v>
      </c>
      <c r="F145" s="9" t="s">
        <v>107</v>
      </c>
      <c r="G145" s="6">
        <v>7</v>
      </c>
      <c r="H145" s="11">
        <f t="shared" si="140"/>
        <v>22.7895507783333</v>
      </c>
      <c r="I145" s="11">
        <f t="shared" si="141"/>
        <v>295.939550778333</v>
      </c>
      <c r="J145" s="11">
        <f t="shared" si="142"/>
        <v>0.271243307625561</v>
      </c>
      <c r="K145" s="11">
        <f t="shared" si="154"/>
        <v>28.47</v>
      </c>
      <c r="L145" s="11">
        <f t="shared" si="155"/>
        <v>0.2847</v>
      </c>
      <c r="M145" s="6" t="s">
        <v>107</v>
      </c>
      <c r="N145" s="6"/>
      <c r="O145" s="11">
        <f t="shared" si="156"/>
        <v>0.75196355078739</v>
      </c>
      <c r="P145" s="11">
        <f t="shared" si="143"/>
        <v>0.203965080729433</v>
      </c>
      <c r="Q145" s="16">
        <f t="shared" si="144"/>
        <v>0.0530309209896527</v>
      </c>
      <c r="R145" s="11">
        <f t="shared" si="145"/>
        <v>0.074022</v>
      </c>
      <c r="S145" s="17">
        <f t="shared" si="146"/>
        <v>0.716421077377708</v>
      </c>
      <c r="T145" s="3">
        <v>0.01</v>
      </c>
      <c r="U145" s="18">
        <f t="shared" si="147"/>
        <v>0.00716421077377708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7"/>
        <v>0.0171142107737771</v>
      </c>
      <c r="AU145" s="25">
        <f t="shared" si="158"/>
        <v>28.47</v>
      </c>
      <c r="AV145" s="1">
        <f t="shared" si="150"/>
        <v>0.26</v>
      </c>
      <c r="AW145" s="2">
        <f t="shared" si="151"/>
        <v>0.025</v>
      </c>
      <c r="AX145" s="1">
        <f t="shared" si="159"/>
        <v>21.2193708407668</v>
      </c>
      <c r="AZ145" s="2">
        <f t="shared" si="152"/>
        <v>0.00833333333333333</v>
      </c>
      <c r="BA145" s="1">
        <f t="shared" si="160"/>
        <v>7.07312361358894</v>
      </c>
    </row>
    <row r="146" spans="1:53">
      <c r="A146" s="6"/>
      <c r="B146" s="6"/>
      <c r="C146" s="9">
        <v>7</v>
      </c>
      <c r="D146" s="12">
        <v>25.0656106677419</v>
      </c>
      <c r="E146" s="13">
        <f t="shared" si="153"/>
        <v>22.7895507783333</v>
      </c>
      <c r="F146" s="9" t="s">
        <v>107</v>
      </c>
      <c r="G146" s="6">
        <v>8</v>
      </c>
      <c r="H146" s="11">
        <f t="shared" si="140"/>
        <v>25.0656106677419</v>
      </c>
      <c r="I146" s="11">
        <f t="shared" si="141"/>
        <v>298.215610667742</v>
      </c>
      <c r="J146" s="11">
        <f t="shared" si="142"/>
        <v>0.348670525086125</v>
      </c>
      <c r="K146" s="11">
        <f t="shared" si="154"/>
        <v>28.47</v>
      </c>
      <c r="L146" s="11">
        <f t="shared" si="155"/>
        <v>0.2847</v>
      </c>
      <c r="M146" s="6" t="s">
        <v>107</v>
      </c>
      <c r="N146" s="6"/>
      <c r="O146" s="11">
        <f t="shared" si="156"/>
        <v>0.832698470057956</v>
      </c>
      <c r="P146" s="11">
        <f t="shared" si="143"/>
        <v>0.290337412793521</v>
      </c>
      <c r="Q146" s="16">
        <f t="shared" si="144"/>
        <v>0.0754877273263154</v>
      </c>
      <c r="R146" s="11">
        <f t="shared" si="145"/>
        <v>0.074022</v>
      </c>
      <c r="S146" s="17">
        <f t="shared" si="146"/>
        <v>1.0198012391764</v>
      </c>
      <c r="T146" s="3">
        <v>0.01</v>
      </c>
      <c r="U146" s="18">
        <f t="shared" si="147"/>
        <v>0.010198012391764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7"/>
        <v>0.020148012391764</v>
      </c>
      <c r="AU146" s="25">
        <f t="shared" si="158"/>
        <v>28.47</v>
      </c>
      <c r="AV146" s="1">
        <f t="shared" si="150"/>
        <v>0.26</v>
      </c>
      <c r="AW146" s="2">
        <f t="shared" si="151"/>
        <v>0.025</v>
      </c>
      <c r="AX146" s="1">
        <f t="shared" si="159"/>
        <v>24.9808859021578</v>
      </c>
      <c r="AZ146" s="2">
        <f t="shared" si="152"/>
        <v>0.00833333333333333</v>
      </c>
      <c r="BA146" s="1">
        <f t="shared" si="160"/>
        <v>8.32696196738594</v>
      </c>
    </row>
    <row r="147" spans="1:53">
      <c r="A147" s="6"/>
      <c r="B147" s="6"/>
      <c r="C147" s="9">
        <v>8</v>
      </c>
      <c r="D147" s="12">
        <v>22.9815066051613</v>
      </c>
      <c r="E147" s="13">
        <f t="shared" si="153"/>
        <v>25.0656106677419</v>
      </c>
      <c r="F147" s="9" t="s">
        <v>107</v>
      </c>
      <c r="G147" s="6">
        <v>9</v>
      </c>
      <c r="H147" s="11">
        <f t="shared" si="140"/>
        <v>22.9815066051613</v>
      </c>
      <c r="I147" s="11">
        <f t="shared" si="141"/>
        <v>296.131506605161</v>
      </c>
      <c r="J147" s="11">
        <f t="shared" si="142"/>
        <v>0.277090236296725</v>
      </c>
      <c r="K147" s="11">
        <f t="shared" si="154"/>
        <v>28.47</v>
      </c>
      <c r="L147" s="11">
        <f t="shared" si="155"/>
        <v>0.2847</v>
      </c>
      <c r="M147" s="6" t="s">
        <v>107</v>
      </c>
      <c r="N147" s="6"/>
      <c r="O147" s="11">
        <f t="shared" si="156"/>
        <v>0.827061057264436</v>
      </c>
      <c r="P147" s="11">
        <f t="shared" si="143"/>
        <v>0.229170543789222</v>
      </c>
      <c r="Q147" s="16">
        <f t="shared" si="144"/>
        <v>0.0595843413851977</v>
      </c>
      <c r="R147" s="11">
        <f t="shared" si="145"/>
        <v>0.074022</v>
      </c>
      <c r="S147" s="17">
        <f t="shared" si="146"/>
        <v>0.80495449170784</v>
      </c>
      <c r="T147" s="3">
        <v>0.01</v>
      </c>
      <c r="U147" s="18">
        <f t="shared" si="147"/>
        <v>0.0080495449170784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8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9"/>
        <v>0.0075</v>
      </c>
      <c r="AT147" s="2">
        <f t="shared" si="157"/>
        <v>0.0179995449170784</v>
      </c>
      <c r="AU147" s="25">
        <f t="shared" si="158"/>
        <v>28.47</v>
      </c>
      <c r="AV147" s="1">
        <f t="shared" si="150"/>
        <v>0.26</v>
      </c>
      <c r="AW147" s="2">
        <f t="shared" si="151"/>
        <v>0.025</v>
      </c>
      <c r="AX147" s="1">
        <f t="shared" si="159"/>
        <v>22.3170687570206</v>
      </c>
      <c r="AZ147" s="2">
        <f t="shared" si="152"/>
        <v>0.00833333333333333</v>
      </c>
      <c r="BA147" s="1">
        <f t="shared" si="160"/>
        <v>7.43902291900687</v>
      </c>
    </row>
    <row r="148" spans="1:53">
      <c r="A148" s="6"/>
      <c r="B148" s="6"/>
      <c r="C148" s="9">
        <v>9</v>
      </c>
      <c r="D148" s="12">
        <v>19.1919339203333</v>
      </c>
      <c r="E148" s="13">
        <f t="shared" si="153"/>
        <v>22.9815066051613</v>
      </c>
      <c r="F148" s="9" t="s">
        <v>107</v>
      </c>
      <c r="G148" s="6">
        <v>10</v>
      </c>
      <c r="H148" s="11">
        <f t="shared" si="140"/>
        <v>19.1919339203333</v>
      </c>
      <c r="I148" s="11">
        <f t="shared" si="141"/>
        <v>292.341933920333</v>
      </c>
      <c r="J148" s="11">
        <f t="shared" si="142"/>
        <v>0.180932982548149</v>
      </c>
      <c r="K148" s="11">
        <f t="shared" si="154"/>
        <v>28.47</v>
      </c>
      <c r="L148" s="11">
        <f t="shared" si="155"/>
        <v>0.2847</v>
      </c>
      <c r="M148" s="6" t="s">
        <v>107</v>
      </c>
      <c r="N148" s="6"/>
      <c r="O148" s="11">
        <f t="shared" si="156"/>
        <v>0.882590513475214</v>
      </c>
      <c r="P148" s="11">
        <f t="shared" si="143"/>
        <v>0.159689733971773</v>
      </c>
      <c r="Q148" s="16">
        <f t="shared" si="144"/>
        <v>0.0415193308326609</v>
      </c>
      <c r="R148" s="11">
        <f t="shared" si="145"/>
        <v>0.074022</v>
      </c>
      <c r="S148" s="17">
        <f t="shared" si="146"/>
        <v>0.560905282654628</v>
      </c>
      <c r="T148" s="3">
        <v>0.01</v>
      </c>
      <c r="U148" s="18">
        <f t="shared" si="147"/>
        <v>0.00560905282654628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8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9"/>
        <v>0.005</v>
      </c>
      <c r="AT148" s="2">
        <f t="shared" si="157"/>
        <v>0.0110990528265463</v>
      </c>
      <c r="AU148" s="25">
        <f t="shared" si="158"/>
        <v>28.47</v>
      </c>
      <c r="AV148" s="1">
        <f t="shared" si="150"/>
        <v>0.26</v>
      </c>
      <c r="AW148" s="2">
        <f t="shared" si="151"/>
        <v>0.025</v>
      </c>
      <c r="AX148" s="1">
        <f t="shared" si="159"/>
        <v>13.7613659794707</v>
      </c>
      <c r="AZ148" s="2">
        <f t="shared" si="152"/>
        <v>0.00833333333333333</v>
      </c>
      <c r="BA148" s="1">
        <f t="shared" si="160"/>
        <v>4.5871219931569</v>
      </c>
    </row>
    <row r="149" spans="1:53">
      <c r="A149" s="6"/>
      <c r="B149" s="6"/>
      <c r="C149" s="9">
        <v>10</v>
      </c>
      <c r="D149" s="12">
        <v>9.61837489070968</v>
      </c>
      <c r="E149" s="13">
        <f t="shared" si="153"/>
        <v>19.1919339203333</v>
      </c>
      <c r="F149" s="9" t="s">
        <v>107</v>
      </c>
      <c r="G149" s="6">
        <v>11</v>
      </c>
      <c r="H149" s="11">
        <f t="shared" si="140"/>
        <v>9.61837489070968</v>
      </c>
      <c r="I149" s="11">
        <f t="shared" si="141"/>
        <v>282.76837489071</v>
      </c>
      <c r="J149" s="11">
        <f t="shared" si="142"/>
        <v>0.0585859621538306</v>
      </c>
      <c r="K149" s="11">
        <f t="shared" si="154"/>
        <v>28.47</v>
      </c>
      <c r="L149" s="11">
        <f t="shared" si="155"/>
        <v>0.2847</v>
      </c>
      <c r="M149" s="6" t="s">
        <v>109</v>
      </c>
      <c r="N149" s="11">
        <f>(O148-P148)*$C$24/100</f>
        <v>0.686755740528269</v>
      </c>
      <c r="O149" s="11">
        <f t="shared" si="156"/>
        <v>0.320845038975172</v>
      </c>
      <c r="P149" s="11">
        <f t="shared" si="143"/>
        <v>0.0187970153106438</v>
      </c>
      <c r="Q149" s="16">
        <f t="shared" si="144"/>
        <v>0.00488722398076738</v>
      </c>
      <c r="R149" s="11">
        <f t="shared" si="145"/>
        <v>0.074022</v>
      </c>
      <c r="S149" s="17">
        <f t="shared" si="146"/>
        <v>0.0660239385691737</v>
      </c>
      <c r="T149" s="3">
        <v>0.01</v>
      </c>
      <c r="U149" s="18">
        <f t="shared" si="147"/>
        <v>0.000660239385691737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7"/>
        <v>0.00615023938569174</v>
      </c>
      <c r="AU149" s="25">
        <f t="shared" si="158"/>
        <v>28.47</v>
      </c>
      <c r="AV149" s="1">
        <f t="shared" si="150"/>
        <v>0.26</v>
      </c>
      <c r="AW149" s="2">
        <f t="shared" si="151"/>
        <v>0.025</v>
      </c>
      <c r="AX149" s="1">
        <f t="shared" si="159"/>
        <v>7.62548808177854</v>
      </c>
      <c r="AZ149" s="2">
        <f t="shared" si="152"/>
        <v>0.00833333333333333</v>
      </c>
      <c r="BA149" s="1">
        <f t="shared" si="160"/>
        <v>2.54182936059285</v>
      </c>
    </row>
    <row r="150" spans="1:54">
      <c r="A150" s="6"/>
      <c r="B150" s="6"/>
      <c r="C150" s="9">
        <v>11</v>
      </c>
      <c r="D150" s="12">
        <v>0.3255268373</v>
      </c>
      <c r="E150" s="13">
        <f t="shared" si="153"/>
        <v>9.61837489070968</v>
      </c>
      <c r="F150" s="9" t="s">
        <v>109</v>
      </c>
      <c r="G150" s="6">
        <v>12</v>
      </c>
      <c r="H150" s="11">
        <f t="shared" si="140"/>
        <v>0.3255268373</v>
      </c>
      <c r="I150" s="11">
        <f t="shared" si="141"/>
        <v>273.4755268373</v>
      </c>
      <c r="J150" s="11">
        <f t="shared" si="142"/>
        <v>0.0181817039677416</v>
      </c>
      <c r="K150" s="11">
        <f t="shared" si="154"/>
        <v>28.47</v>
      </c>
      <c r="L150" s="11">
        <f t="shared" si="155"/>
        <v>0.2847</v>
      </c>
      <c r="M150" s="6" t="s">
        <v>107</v>
      </c>
      <c r="N150" s="6"/>
      <c r="O150" s="11">
        <f t="shared" si="156"/>
        <v>0.586748023664528</v>
      </c>
      <c r="P150" s="11">
        <f t="shared" si="143"/>
        <v>0.0106680788699259</v>
      </c>
      <c r="Q150" s="16">
        <f t="shared" si="144"/>
        <v>0.00277370050618073</v>
      </c>
      <c r="R150" s="11">
        <f t="shared" si="145"/>
        <v>0.074022</v>
      </c>
      <c r="S150" s="17">
        <f t="shared" si="146"/>
        <v>0.037471299156747</v>
      </c>
      <c r="T150" s="3">
        <v>0.01</v>
      </c>
      <c r="U150" s="18">
        <f t="shared" si="147"/>
        <v>0.00037471299156747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7"/>
        <v>0.00586471299156747</v>
      </c>
      <c r="AU150" s="25">
        <f t="shared" si="158"/>
        <v>28.47</v>
      </c>
      <c r="AV150" s="1">
        <f t="shared" si="150"/>
        <v>0.26</v>
      </c>
      <c r="AW150" s="2">
        <f t="shared" si="151"/>
        <v>0.025</v>
      </c>
      <c r="AX150" s="1">
        <f t="shared" si="159"/>
        <v>7.27147289978527</v>
      </c>
      <c r="AY150" s="1">
        <f>SUM(AX139:AX150)</f>
        <v>158.41505597338</v>
      </c>
      <c r="AZ150" s="2">
        <f t="shared" si="152"/>
        <v>0.00833333333333333</v>
      </c>
      <c r="BA150" s="1">
        <f t="shared" si="160"/>
        <v>2.42382429992842</v>
      </c>
      <c r="BB150" s="1">
        <f>SUM(BA139:BA150)</f>
        <v>52.8050186577933</v>
      </c>
    </row>
    <row r="151" spans="1:19">
      <c r="A151" s="6"/>
      <c r="B151" s="6"/>
      <c r="C151" s="9">
        <v>12</v>
      </c>
      <c r="D151" s="12">
        <v>-4.13663269064516</v>
      </c>
      <c r="E151" s="13">
        <f t="shared" si="153"/>
        <v>0.3255268373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37</v>
      </c>
      <c r="B2" s="5" t="s">
        <v>38</v>
      </c>
      <c r="D2" s="3">
        <v>28.3</v>
      </c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39</v>
      </c>
      <c r="C3" s="3">
        <v>19.1</v>
      </c>
      <c r="D3" s="3">
        <v>13.1</v>
      </c>
      <c r="E3" s="3">
        <v>35</v>
      </c>
      <c r="F3" s="3">
        <v>1192.09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40</v>
      </c>
      <c r="C4" s="3"/>
      <c r="D4" s="3">
        <v>15.1</v>
      </c>
      <c r="E4" s="3">
        <v>14.9</v>
      </c>
      <c r="F4" s="3">
        <v>1166.832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41</v>
      </c>
      <c r="C5" s="3"/>
      <c r="D5" s="3">
        <v>0.1</v>
      </c>
      <c r="E5" s="3">
        <v>0.1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42</v>
      </c>
      <c r="B6" s="5" t="s">
        <v>38</v>
      </c>
      <c r="C6" s="3">
        <v>64.9</v>
      </c>
      <c r="D6" s="3">
        <v>45.4</v>
      </c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43</v>
      </c>
      <c r="C7" s="3"/>
      <c r="D7" s="3">
        <v>5.5</v>
      </c>
      <c r="E7" s="3">
        <v>10.9</v>
      </c>
      <c r="F7" s="3">
        <v>93.9145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44</v>
      </c>
      <c r="C8" s="3"/>
      <c r="D8" s="3">
        <v>29.9</v>
      </c>
      <c r="E8" s="3">
        <v>84.7</v>
      </c>
      <c r="F8" s="3">
        <v>91.104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45</v>
      </c>
      <c r="B9" s="5"/>
      <c r="C9" s="3">
        <v>381.7</v>
      </c>
      <c r="D9" s="3">
        <v>201</v>
      </c>
      <c r="E9" s="3">
        <v>464.71</v>
      </c>
      <c r="F9" s="3">
        <v>134.758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46</v>
      </c>
      <c r="B10" s="5"/>
      <c r="C10" s="3">
        <v>0</v>
      </c>
      <c r="D10" s="3">
        <v>0.1</v>
      </c>
      <c r="E10" s="3">
        <v>0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47</v>
      </c>
      <c r="B11" s="5"/>
      <c r="C11" s="3">
        <v>0.1</v>
      </c>
      <c r="D11" s="3">
        <v>0.3</v>
      </c>
      <c r="E11" s="3">
        <v>0.7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48</v>
      </c>
      <c r="B12" s="5"/>
      <c r="C12" s="3">
        <v>0</v>
      </c>
      <c r="D12" s="3">
        <v>0.1</v>
      </c>
      <c r="E12" s="3">
        <v>0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49</v>
      </c>
      <c r="B13" s="5"/>
      <c r="C13" s="3">
        <v>0</v>
      </c>
      <c r="D13" s="3">
        <v>0</v>
      </c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14128076.0354944</v>
      </c>
      <c r="J16" s="7" t="s">
        <v>35</v>
      </c>
      <c r="K16" s="7">
        <f>I16/(10000*1000)</f>
        <v>1.41280760354944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8870637.76063446</v>
      </c>
      <c r="J17" s="7" t="s">
        <v>35</v>
      </c>
      <c r="K17" s="7">
        <f>I17/(10000*1000)</f>
        <v>0.887063776063446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v>1192.09</v>
      </c>
      <c r="C29" s="9" t="s">
        <v>106</v>
      </c>
      <c r="D29" s="10">
        <v>-0.74</v>
      </c>
      <c r="E29" s="9"/>
      <c r="F29" s="9"/>
      <c r="G29" s="6">
        <v>1</v>
      </c>
      <c r="H29" s="11">
        <f t="shared" ref="H29:H40" si="0">E30</f>
        <v>-0.74</v>
      </c>
      <c r="I29" s="11">
        <f t="shared" ref="I29:I40" si="1">H29+273.15</f>
        <v>272.41</v>
      </c>
      <c r="J29" s="11">
        <f t="shared" ref="J29:J40" si="2">EXP(($C$18*(I29-$C$16))/($C$19*I29*$C$16))</f>
        <v>0.0158180530049872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0.0157137856722626</v>
      </c>
      <c r="Q29" s="16">
        <f t="shared" ref="Q29:Q40" si="6">P29*$B$31</f>
        <v>0.00204279213739414</v>
      </c>
      <c r="R29" s="11">
        <f t="shared" ref="R29:R40" si="7">L29*$B$31</f>
        <v>0.129143083333333</v>
      </c>
      <c r="S29" s="17">
        <f t="shared" ref="S29:S40" si="8">Q29/R29</f>
        <v>0.0158180530049872</v>
      </c>
      <c r="T29" s="3">
        <v>0.01</v>
      </c>
      <c r="U29" s="18">
        <f t="shared" ref="U29:U40" si="9">S29*T29</f>
        <v>0.000158180530049872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0.0220581805300499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1.24166666666667</v>
      </c>
      <c r="AU29" s="1">
        <f t="shared" ref="AU29:AU40" si="17">AT29*10000*AS29*0.67*AR29*AQ29</f>
        <v>2369.84893492925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-2.17491692545161</v>
      </c>
      <c r="E30" s="13">
        <f t="shared" ref="E30:E41" si="18">D29</f>
        <v>-0.74</v>
      </c>
      <c r="F30" s="9" t="s">
        <v>107</v>
      </c>
      <c r="G30" s="6">
        <v>2</v>
      </c>
      <c r="H30" s="11">
        <f t="shared" si="0"/>
        <v>-2.17491692545161</v>
      </c>
      <c r="I30" s="11">
        <f t="shared" si="1"/>
        <v>270.975083074548</v>
      </c>
      <c r="J30" s="11">
        <f t="shared" si="2"/>
        <v>0.0130903883856429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1.9711028809944</v>
      </c>
      <c r="P30" s="11">
        <f t="shared" si="5"/>
        <v>0.0258025022602764</v>
      </c>
      <c r="Q30" s="16">
        <f t="shared" si="6"/>
        <v>0.00335432529383593</v>
      </c>
      <c r="R30" s="11">
        <f t="shared" si="7"/>
        <v>0.129143083333333</v>
      </c>
      <c r="S30" s="17">
        <f t="shared" si="8"/>
        <v>0.0259737123139459</v>
      </c>
      <c r="T30" s="3">
        <v>0.01</v>
      </c>
      <c r="U30" s="18">
        <f t="shared" si="9"/>
        <v>0.000259737123139459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0.0221597371231395</v>
      </c>
      <c r="AR30" s="25">
        <f t="shared" si="15"/>
        <v>99.3408333333333</v>
      </c>
      <c r="AS30" s="1">
        <f t="shared" si="16"/>
        <v>0.13</v>
      </c>
      <c r="AT30" s="2">
        <f t="shared" ref="AT30:AT40" si="20">$E$4/12</f>
        <v>1.24166666666667</v>
      </c>
      <c r="AU30" s="1">
        <f t="shared" si="17"/>
        <v>2380.75979784655</v>
      </c>
    </row>
    <row r="31" s="1" customFormat="1" spans="1:47">
      <c r="A31" s="6" t="s">
        <v>70</v>
      </c>
      <c r="B31" s="6">
        <v>0.13</v>
      </c>
      <c r="C31" s="9">
        <v>2</v>
      </c>
      <c r="D31" s="12">
        <v>1.54625280814286</v>
      </c>
      <c r="E31" s="13">
        <f t="shared" si="18"/>
        <v>-2.17491692545161</v>
      </c>
      <c r="F31" s="9" t="s">
        <v>107</v>
      </c>
      <c r="G31" s="6">
        <v>3</v>
      </c>
      <c r="H31" s="11">
        <f t="shared" si="0"/>
        <v>1.54625280814286</v>
      </c>
      <c r="I31" s="11">
        <f t="shared" si="1"/>
        <v>274.696252808143</v>
      </c>
      <c r="J31" s="11">
        <f t="shared" si="2"/>
        <v>0.0212984927977473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2.93870871206746</v>
      </c>
      <c r="P31" s="11">
        <f t="shared" si="5"/>
        <v>0.062590066338646</v>
      </c>
      <c r="Q31" s="16">
        <f t="shared" si="6"/>
        <v>0.00813670862402398</v>
      </c>
      <c r="R31" s="11">
        <f t="shared" si="7"/>
        <v>0.129143083333333</v>
      </c>
      <c r="S31" s="17">
        <f t="shared" si="8"/>
        <v>0.0630053767805916</v>
      </c>
      <c r="T31" s="3">
        <v>0.01</v>
      </c>
      <c r="U31" s="18">
        <f t="shared" si="9"/>
        <v>0.000630053767805916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0.0225300537678059</v>
      </c>
      <c r="AR31" s="25">
        <f t="shared" si="15"/>
        <v>99.3408333333333</v>
      </c>
      <c r="AS31" s="1">
        <f t="shared" si="16"/>
        <v>0.13</v>
      </c>
      <c r="AT31" s="2">
        <f t="shared" si="20"/>
        <v>1.24166666666667</v>
      </c>
      <c r="AU31" s="1">
        <f t="shared" si="17"/>
        <v>2420.54524183428</v>
      </c>
    </row>
    <row r="32" s="1" customFormat="1" spans="1:47">
      <c r="A32" s="6"/>
      <c r="B32" s="6"/>
      <c r="C32" s="9">
        <v>3</v>
      </c>
      <c r="D32" s="12">
        <v>8.09597056945161</v>
      </c>
      <c r="E32" s="13">
        <f t="shared" si="18"/>
        <v>1.54625280814286</v>
      </c>
      <c r="F32" s="9" t="s">
        <v>107</v>
      </c>
      <c r="G32" s="6">
        <v>4</v>
      </c>
      <c r="H32" s="11">
        <f t="shared" si="0"/>
        <v>8.09597056945161</v>
      </c>
      <c r="I32" s="11">
        <f t="shared" si="1"/>
        <v>281.245970569452</v>
      </c>
      <c r="J32" s="11">
        <f t="shared" si="2"/>
        <v>0.0486232849717111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3.86952697906215</v>
      </c>
      <c r="P32" s="11">
        <f t="shared" si="5"/>
        <v>0.188149113008663</v>
      </c>
      <c r="Q32" s="16">
        <f t="shared" si="6"/>
        <v>0.0244593846911262</v>
      </c>
      <c r="R32" s="11">
        <f t="shared" si="7"/>
        <v>0.129143083333333</v>
      </c>
      <c r="S32" s="17">
        <f t="shared" si="8"/>
        <v>0.189397558582319</v>
      </c>
      <c r="T32" s="3">
        <v>0.01</v>
      </c>
      <c r="U32" s="18">
        <f t="shared" si="9"/>
        <v>0.00189397558582319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0.0237939755858232</v>
      </c>
      <c r="AR32" s="25">
        <f t="shared" si="15"/>
        <v>99.3408333333333</v>
      </c>
      <c r="AS32" s="1">
        <f t="shared" si="16"/>
        <v>0.13</v>
      </c>
      <c r="AT32" s="2">
        <f t="shared" si="20"/>
        <v>1.24166666666667</v>
      </c>
      <c r="AU32" s="1">
        <f t="shared" si="17"/>
        <v>2556.33630448251</v>
      </c>
    </row>
    <row r="33" s="1" customFormat="1" spans="1:47">
      <c r="A33" s="6"/>
      <c r="B33" s="6"/>
      <c r="C33" s="9">
        <v>4</v>
      </c>
      <c r="D33" s="12">
        <v>17.2757151566667</v>
      </c>
      <c r="E33" s="13">
        <f t="shared" si="18"/>
        <v>8.09597056945161</v>
      </c>
      <c r="F33" s="9" t="s">
        <v>107</v>
      </c>
      <c r="G33" s="6">
        <v>5</v>
      </c>
      <c r="H33" s="11">
        <f t="shared" si="0"/>
        <v>17.2757151566667</v>
      </c>
      <c r="I33" s="11">
        <f t="shared" si="1"/>
        <v>290.425715156667</v>
      </c>
      <c r="J33" s="11">
        <f t="shared" si="2"/>
        <v>0.145237999505543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3.49730897275081</v>
      </c>
      <c r="O33" s="11">
        <f t="shared" si="19"/>
        <v>1.17747722663601</v>
      </c>
      <c r="P33" s="11">
        <f t="shared" si="5"/>
        <v>0.171014436859948</v>
      </c>
      <c r="Q33" s="16">
        <f t="shared" si="6"/>
        <v>0.0222318767917933</v>
      </c>
      <c r="R33" s="11">
        <f t="shared" si="7"/>
        <v>0.129143083333333</v>
      </c>
      <c r="S33" s="17">
        <f t="shared" si="8"/>
        <v>0.172149186917044</v>
      </c>
      <c r="T33" s="3">
        <v>0.01</v>
      </c>
      <c r="U33" s="18">
        <f t="shared" si="9"/>
        <v>0.00172149186917044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0.0311714918691704</v>
      </c>
      <c r="AR33" s="25">
        <f t="shared" si="15"/>
        <v>99.3408333333333</v>
      </c>
      <c r="AS33" s="1">
        <f t="shared" si="16"/>
        <v>0.13</v>
      </c>
      <c r="AT33" s="2">
        <f t="shared" si="20"/>
        <v>1.24166666666667</v>
      </c>
      <c r="AU33" s="1">
        <f t="shared" si="17"/>
        <v>3348.94923476005</v>
      </c>
    </row>
    <row r="34" s="1" customFormat="1" spans="1:47">
      <c r="A34" s="6"/>
      <c r="B34" s="6"/>
      <c r="C34" s="9">
        <v>5</v>
      </c>
      <c r="D34" s="12">
        <v>22.9827908925806</v>
      </c>
      <c r="E34" s="13">
        <f t="shared" si="18"/>
        <v>17.2757151566667</v>
      </c>
      <c r="F34" s="9" t="s">
        <v>109</v>
      </c>
      <c r="G34" s="6">
        <v>6</v>
      </c>
      <c r="H34" s="11">
        <f t="shared" si="0"/>
        <v>22.9827908925806</v>
      </c>
      <c r="I34" s="11">
        <f t="shared" si="1"/>
        <v>296.132790892581</v>
      </c>
      <c r="J34" s="11">
        <f t="shared" si="2"/>
        <v>0.277129751030903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1.99987112310939</v>
      </c>
      <c r="P34" s="11">
        <f t="shared" si="5"/>
        <v>0.554223786441199</v>
      </c>
      <c r="Q34" s="16">
        <f t="shared" si="6"/>
        <v>0.0720490922373559</v>
      </c>
      <c r="R34" s="11">
        <f t="shared" si="7"/>
        <v>0.129143083333333</v>
      </c>
      <c r="S34" s="17">
        <f t="shared" si="8"/>
        <v>0.557901285749768</v>
      </c>
      <c r="T34" s="3">
        <v>0.01</v>
      </c>
      <c r="U34" s="18">
        <f t="shared" si="9"/>
        <v>0.00557901285749768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0.0350290128574977</v>
      </c>
      <c r="AR34" s="25">
        <f t="shared" si="15"/>
        <v>99.3408333333333</v>
      </c>
      <c r="AS34" s="1">
        <f t="shared" si="16"/>
        <v>0.13</v>
      </c>
      <c r="AT34" s="2">
        <f t="shared" si="20"/>
        <v>1.24166666666667</v>
      </c>
      <c r="AU34" s="1">
        <f t="shared" si="17"/>
        <v>3763.38695292092</v>
      </c>
    </row>
    <row r="35" s="1" customFormat="1" spans="1:47">
      <c r="A35" s="6"/>
      <c r="B35" s="6"/>
      <c r="C35" s="9">
        <v>6</v>
      </c>
      <c r="D35" s="12">
        <v>25.8419120353333</v>
      </c>
      <c r="E35" s="13">
        <f t="shared" si="18"/>
        <v>22.9827908925806</v>
      </c>
      <c r="F35" s="9" t="s">
        <v>107</v>
      </c>
      <c r="G35" s="6">
        <v>7</v>
      </c>
      <c r="H35" s="11">
        <f t="shared" si="0"/>
        <v>25.8419120353333</v>
      </c>
      <c r="I35" s="11">
        <f t="shared" si="1"/>
        <v>298.991912035333</v>
      </c>
      <c r="J35" s="11">
        <f t="shared" si="2"/>
        <v>0.37951729842314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2.43905567000153</v>
      </c>
      <c r="P35" s="11">
        <f t="shared" si="5"/>
        <v>0.925663818582622</v>
      </c>
      <c r="Q35" s="16">
        <f t="shared" si="6"/>
        <v>0.120336296415741</v>
      </c>
      <c r="R35" s="11">
        <f t="shared" si="7"/>
        <v>0.129143083333333</v>
      </c>
      <c r="S35" s="17">
        <f t="shared" si="8"/>
        <v>0.931805972954348</v>
      </c>
      <c r="T35" s="3">
        <v>0.01</v>
      </c>
      <c r="U35" s="18">
        <f t="shared" si="9"/>
        <v>0.00931805972954348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0.0387680597295435</v>
      </c>
      <c r="AR35" s="25">
        <f t="shared" si="15"/>
        <v>99.3408333333333</v>
      </c>
      <c r="AS35" s="1">
        <f t="shared" si="16"/>
        <v>0.13</v>
      </c>
      <c r="AT35" s="2">
        <f t="shared" si="20"/>
        <v>1.24166666666667</v>
      </c>
      <c r="AU35" s="1">
        <f t="shared" si="17"/>
        <v>4165.09625234827</v>
      </c>
    </row>
    <row r="36" s="1" customFormat="1" spans="1:47">
      <c r="A36" s="6"/>
      <c r="B36" s="6"/>
      <c r="C36" s="9">
        <v>7</v>
      </c>
      <c r="D36" s="12">
        <v>28.0367915467742</v>
      </c>
      <c r="E36" s="13">
        <f t="shared" si="18"/>
        <v>25.8419120353333</v>
      </c>
      <c r="F36" s="9" t="s">
        <v>107</v>
      </c>
      <c r="G36" s="6">
        <v>8</v>
      </c>
      <c r="H36" s="11">
        <f t="shared" si="0"/>
        <v>28.0367915467742</v>
      </c>
      <c r="I36" s="11">
        <f t="shared" si="1"/>
        <v>301.186791546774</v>
      </c>
      <c r="J36" s="11">
        <f t="shared" si="2"/>
        <v>0.481168923252275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2.50680018475224</v>
      </c>
      <c r="P36" s="11">
        <f t="shared" si="5"/>
        <v>1.20619434570584</v>
      </c>
      <c r="Q36" s="16">
        <f t="shared" si="6"/>
        <v>0.156805264941759</v>
      </c>
      <c r="R36" s="11">
        <f t="shared" si="7"/>
        <v>0.129143083333333</v>
      </c>
      <c r="S36" s="17">
        <f t="shared" si="8"/>
        <v>1.21419793375249</v>
      </c>
      <c r="T36" s="3">
        <v>0.01</v>
      </c>
      <c r="U36" s="18">
        <f t="shared" si="9"/>
        <v>0.0121419793375249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0.0415919793375249</v>
      </c>
      <c r="AR36" s="25">
        <f t="shared" si="15"/>
        <v>99.3408333333333</v>
      </c>
      <c r="AS36" s="1">
        <f t="shared" si="16"/>
        <v>0.13</v>
      </c>
      <c r="AT36" s="2">
        <f t="shared" si="20"/>
        <v>1.24166666666667</v>
      </c>
      <c r="AU36" s="1">
        <f t="shared" si="17"/>
        <v>4468.48767967764</v>
      </c>
    </row>
    <row r="37" s="1" customFormat="1" spans="1:47">
      <c r="A37" s="6"/>
      <c r="B37" s="6"/>
      <c r="C37" s="9">
        <v>8</v>
      </c>
      <c r="D37" s="12">
        <v>26.0953328841935</v>
      </c>
      <c r="E37" s="13">
        <f t="shared" si="18"/>
        <v>28.0367915467742</v>
      </c>
      <c r="F37" s="9" t="s">
        <v>107</v>
      </c>
      <c r="G37" s="6">
        <v>9</v>
      </c>
      <c r="H37" s="11">
        <f t="shared" si="0"/>
        <v>26.0953328841935</v>
      </c>
      <c r="I37" s="11">
        <f t="shared" si="1"/>
        <v>299.245332884193</v>
      </c>
      <c r="J37" s="11">
        <f t="shared" si="2"/>
        <v>0.390129493444405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2.29401417237973</v>
      </c>
      <c r="P37" s="11">
        <f t="shared" si="5"/>
        <v>0.894962587024791</v>
      </c>
      <c r="Q37" s="16">
        <f t="shared" si="6"/>
        <v>0.116345136313223</v>
      </c>
      <c r="R37" s="11">
        <f t="shared" si="7"/>
        <v>0.129143083333333</v>
      </c>
      <c r="S37" s="17">
        <f t="shared" si="8"/>
        <v>0.900901026289754</v>
      </c>
      <c r="T37" s="3">
        <v>0.01</v>
      </c>
      <c r="U37" s="18">
        <f t="shared" si="9"/>
        <v>0.00900901026289753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0.0384590102628975</v>
      </c>
      <c r="AR37" s="25">
        <f t="shared" si="15"/>
        <v>99.3408333333333</v>
      </c>
      <c r="AS37" s="1">
        <f t="shared" si="16"/>
        <v>0.13</v>
      </c>
      <c r="AT37" s="2">
        <f t="shared" si="20"/>
        <v>1.24166666666667</v>
      </c>
      <c r="AU37" s="1">
        <f t="shared" si="17"/>
        <v>4131.89312626207</v>
      </c>
    </row>
    <row r="38" s="1" customFormat="1" spans="1:47">
      <c r="A38" s="6"/>
      <c r="B38" s="6"/>
      <c r="C38" s="9">
        <v>9</v>
      </c>
      <c r="D38" s="12">
        <v>23.3071756206667</v>
      </c>
      <c r="E38" s="13">
        <f t="shared" si="18"/>
        <v>26.0953328841935</v>
      </c>
      <c r="F38" s="9" t="s">
        <v>107</v>
      </c>
      <c r="G38" s="6">
        <v>10</v>
      </c>
      <c r="H38" s="11">
        <f t="shared" si="0"/>
        <v>23.3071756206667</v>
      </c>
      <c r="I38" s="11">
        <f t="shared" si="1"/>
        <v>296.457175620667</v>
      </c>
      <c r="J38" s="11">
        <f t="shared" si="2"/>
        <v>0.2872816345748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2.39245991868828</v>
      </c>
      <c r="P38" s="11">
        <f t="shared" si="5"/>
        <v>0.687309796095462</v>
      </c>
      <c r="Q38" s="16">
        <f t="shared" si="6"/>
        <v>0.08935027349241</v>
      </c>
      <c r="R38" s="11">
        <f t="shared" si="7"/>
        <v>0.129143083333333</v>
      </c>
      <c r="S38" s="17">
        <f t="shared" si="8"/>
        <v>0.691870374983899</v>
      </c>
      <c r="T38" s="3">
        <v>0.01</v>
      </c>
      <c r="U38" s="18">
        <f t="shared" si="9"/>
        <v>0.00691870374983899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0.028818703749839</v>
      </c>
      <c r="AR38" s="25">
        <f t="shared" si="15"/>
        <v>99.3408333333333</v>
      </c>
      <c r="AS38" s="1">
        <f t="shared" si="16"/>
        <v>0.13</v>
      </c>
      <c r="AT38" s="2">
        <f t="shared" si="20"/>
        <v>1.24166666666667</v>
      </c>
      <c r="AU38" s="1">
        <f t="shared" si="17"/>
        <v>3096.17442356853</v>
      </c>
    </row>
    <row r="39" s="1" customFormat="1" spans="1:47">
      <c r="A39" s="6"/>
      <c r="B39" s="6"/>
      <c r="C39" s="9">
        <v>10</v>
      </c>
      <c r="D39" s="12">
        <v>12.9599758935806</v>
      </c>
      <c r="E39" s="13">
        <f t="shared" si="18"/>
        <v>23.3071756206667</v>
      </c>
      <c r="F39" s="9" t="s">
        <v>107</v>
      </c>
      <c r="G39" s="6">
        <v>11</v>
      </c>
      <c r="H39" s="11">
        <f t="shared" si="0"/>
        <v>12.9599758935806</v>
      </c>
      <c r="I39" s="11">
        <f t="shared" si="1"/>
        <v>286.109975893581</v>
      </c>
      <c r="J39" s="11">
        <f t="shared" si="2"/>
        <v>0.0875895936216568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1.61989261646317</v>
      </c>
      <c r="O39" s="11">
        <f t="shared" si="19"/>
        <v>1.07866583946297</v>
      </c>
      <c r="P39" s="11">
        <f t="shared" si="5"/>
        <v>0.0944799025321252</v>
      </c>
      <c r="Q39" s="16">
        <f t="shared" si="6"/>
        <v>0.0122823873291763</v>
      </c>
      <c r="R39" s="11">
        <f t="shared" si="7"/>
        <v>0.129143083333333</v>
      </c>
      <c r="S39" s="17">
        <f t="shared" si="8"/>
        <v>0.0951068149540307</v>
      </c>
      <c r="T39" s="3">
        <v>0.01</v>
      </c>
      <c r="U39" s="18">
        <f t="shared" si="9"/>
        <v>0.000951068149540307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0.0228510681495403</v>
      </c>
      <c r="AR39" s="25">
        <f t="shared" si="15"/>
        <v>99.3408333333333</v>
      </c>
      <c r="AS39" s="1">
        <f t="shared" si="16"/>
        <v>0.13</v>
      </c>
      <c r="AT39" s="2">
        <f t="shared" si="20"/>
        <v>1.24166666666667</v>
      </c>
      <c r="AU39" s="1">
        <f t="shared" si="17"/>
        <v>2455.03383392889</v>
      </c>
    </row>
    <row r="40" s="1" customFormat="1" spans="1:48">
      <c r="A40" s="6"/>
      <c r="B40" s="6"/>
      <c r="C40" s="9">
        <v>11</v>
      </c>
      <c r="D40" s="12">
        <v>3.90707335273333</v>
      </c>
      <c r="E40" s="13">
        <f t="shared" si="18"/>
        <v>12.9599758935806</v>
      </c>
      <c r="F40" s="9" t="s">
        <v>109</v>
      </c>
      <c r="G40" s="6">
        <v>12</v>
      </c>
      <c r="H40" s="11">
        <f t="shared" si="0"/>
        <v>3.90707335273333</v>
      </c>
      <c r="I40" s="11">
        <f t="shared" si="1"/>
        <v>277.057073352733</v>
      </c>
      <c r="J40" s="11">
        <f t="shared" si="2"/>
        <v>0.0288085136238136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1.97759427026418</v>
      </c>
      <c r="P40" s="11">
        <f t="shared" si="5"/>
        <v>0.0569715514772814</v>
      </c>
      <c r="Q40" s="16">
        <f t="shared" si="6"/>
        <v>0.00740630169204659</v>
      </c>
      <c r="R40" s="11">
        <f t="shared" si="7"/>
        <v>0.129143083333333</v>
      </c>
      <c r="S40" s="17">
        <f t="shared" si="8"/>
        <v>0.0573495807973709</v>
      </c>
      <c r="T40" s="3">
        <v>0.01</v>
      </c>
      <c r="U40" s="18">
        <f t="shared" si="9"/>
        <v>0.000573495807973709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0.0224734958079737</v>
      </c>
      <c r="AR40" s="25">
        <f t="shared" si="15"/>
        <v>99.3408333333333</v>
      </c>
      <c r="AS40" s="1">
        <f t="shared" si="16"/>
        <v>0.13</v>
      </c>
      <c r="AT40" s="2">
        <f t="shared" si="20"/>
        <v>1.24166666666667</v>
      </c>
      <c r="AU40" s="1">
        <f t="shared" si="17"/>
        <v>2414.46886483267</v>
      </c>
      <c r="AV40" s="1">
        <f>SUM(AU29:AU40)</f>
        <v>37570.9806473916</v>
      </c>
    </row>
    <row r="41" s="1" customFormat="1" spans="1:46">
      <c r="A41" s="6"/>
      <c r="B41" s="6"/>
      <c r="C41" s="9">
        <v>12</v>
      </c>
      <c r="D41" s="12">
        <v>-1.12710576064516</v>
      </c>
      <c r="E41" s="13">
        <f t="shared" si="18"/>
        <v>3.90707335273333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v>1166.832</v>
      </c>
      <c r="C44" s="9" t="s">
        <v>106</v>
      </c>
      <c r="D44" s="10">
        <v>-0.74</v>
      </c>
      <c r="E44" s="9"/>
      <c r="F44" s="9"/>
      <c r="G44" s="6">
        <v>1</v>
      </c>
      <c r="H44" s="11">
        <f t="shared" ref="H44:H55" si="21">E45</f>
        <v>-0.74</v>
      </c>
      <c r="I44" s="11">
        <f t="shared" ref="I44:I55" si="22">H44+273.15</f>
        <v>272.41</v>
      </c>
      <c r="J44" s="11">
        <f t="shared" ref="J44:J55" si="23">EXP(($C$18*(I44-$C$16))/($C$19*I44*$C$16))</f>
        <v>0.0158180530049872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6">O44*J44</f>
        <v>0.0153808420199293</v>
      </c>
      <c r="Q44" s="16">
        <f t="shared" ref="Q44:Q55" si="27">P44*$B$46</f>
        <v>0.00199950946259081</v>
      </c>
      <c r="R44" s="11">
        <f t="shared" ref="R44:R55" si="28">L44*$B$46</f>
        <v>0.1264068</v>
      </c>
      <c r="S44" s="17">
        <f t="shared" ref="S44:S55" si="29">Q44/R44</f>
        <v>0.0158180530049872</v>
      </c>
      <c r="T44" s="3">
        <v>0.01</v>
      </c>
      <c r="U44" s="18">
        <f t="shared" ref="U44:U55" si="30">S44*T44</f>
        <v>0.000158180530049872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0.0192581805300499</v>
      </c>
      <c r="AR44" s="25">
        <f t="shared" ref="AR44:AR55" si="36">$B$44/12</f>
        <v>97.236</v>
      </c>
      <c r="AS44" s="1">
        <f t="shared" ref="AS44:AS55" si="37">$B$46</f>
        <v>0.13</v>
      </c>
      <c r="AT44" s="2">
        <f>$E$3/12</f>
        <v>2.91666666666667</v>
      </c>
      <c r="AU44" s="1">
        <f t="shared" ref="AU44:AU55" si="38">AT44*10000*AS44*0.67*AR44*AQ44</f>
        <v>4757.15488791479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-2.17491692545161</v>
      </c>
      <c r="E45" s="13">
        <f t="shared" ref="E45:E56" si="39">D44</f>
        <v>-0.74</v>
      </c>
      <c r="F45" s="9" t="s">
        <v>107</v>
      </c>
      <c r="G45" s="6">
        <v>2</v>
      </c>
      <c r="H45" s="11">
        <f t="shared" si="21"/>
        <v>-2.17491692545161</v>
      </c>
      <c r="I45" s="11">
        <f t="shared" si="22"/>
        <v>270.975083074548</v>
      </c>
      <c r="J45" s="11">
        <f t="shared" si="23"/>
        <v>0.0130903883856429</v>
      </c>
      <c r="K45" s="11">
        <f t="shared" si="24"/>
        <v>97.236</v>
      </c>
      <c r="L45" s="11">
        <f t="shared" si="25"/>
        <v>0.97236</v>
      </c>
      <c r="M45" s="6" t="s">
        <v>107</v>
      </c>
      <c r="N45" s="6"/>
      <c r="O45" s="11">
        <f t="shared" ref="O45:O55" si="40">L45+O44-P44-N45</f>
        <v>1.92933915798007</v>
      </c>
      <c r="P45" s="11">
        <f t="shared" si="26"/>
        <v>0.0252557989055884</v>
      </c>
      <c r="Q45" s="16">
        <f t="shared" si="27"/>
        <v>0.00328325385772649</v>
      </c>
      <c r="R45" s="11">
        <f t="shared" si="28"/>
        <v>0.1264068</v>
      </c>
      <c r="S45" s="17">
        <f t="shared" si="29"/>
        <v>0.0259737123139458</v>
      </c>
      <c r="T45" s="3">
        <v>0.01</v>
      </c>
      <c r="U45" s="18">
        <f t="shared" si="30"/>
        <v>0.000259737123139458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0.0193597371231395</v>
      </c>
      <c r="AR45" s="25">
        <f t="shared" si="36"/>
        <v>97.236</v>
      </c>
      <c r="AS45" s="1">
        <f t="shared" si="37"/>
        <v>0.13</v>
      </c>
      <c r="AT45" s="2">
        <f t="shared" ref="AT45:AT55" si="41">$E$3/12</f>
        <v>2.91666666666667</v>
      </c>
      <c r="AU45" s="1">
        <f t="shared" si="38"/>
        <v>4782.24139296974</v>
      </c>
    </row>
    <row r="46" s="1" customFormat="1" spans="1:47">
      <c r="A46" s="6" t="s">
        <v>70</v>
      </c>
      <c r="B46" s="6">
        <v>0.13</v>
      </c>
      <c r="C46" s="9">
        <v>2</v>
      </c>
      <c r="D46" s="12">
        <v>1.54625280814286</v>
      </c>
      <c r="E46" s="13">
        <f t="shared" si="39"/>
        <v>-2.17491692545161</v>
      </c>
      <c r="F46" s="9" t="s">
        <v>107</v>
      </c>
      <c r="G46" s="6">
        <v>3</v>
      </c>
      <c r="H46" s="11">
        <f t="shared" si="21"/>
        <v>1.54625280814286</v>
      </c>
      <c r="I46" s="11">
        <f t="shared" si="22"/>
        <v>274.696252808143</v>
      </c>
      <c r="J46" s="11">
        <f t="shared" si="23"/>
        <v>0.0212984927977473</v>
      </c>
      <c r="K46" s="11">
        <f t="shared" si="24"/>
        <v>97.236</v>
      </c>
      <c r="L46" s="11">
        <f t="shared" si="25"/>
        <v>0.97236</v>
      </c>
      <c r="M46" s="6" t="s">
        <v>107</v>
      </c>
      <c r="N46" s="6"/>
      <c r="O46" s="11">
        <f t="shared" si="40"/>
        <v>2.87644335907448</v>
      </c>
      <c r="P46" s="11">
        <f t="shared" si="26"/>
        <v>0.0612639081663759</v>
      </c>
      <c r="Q46" s="16">
        <f t="shared" si="27"/>
        <v>0.00796430806162887</v>
      </c>
      <c r="R46" s="11">
        <f t="shared" si="28"/>
        <v>0.1264068</v>
      </c>
      <c r="S46" s="17">
        <f t="shared" si="29"/>
        <v>0.0630053767805915</v>
      </c>
      <c r="T46" s="3">
        <v>0.01</v>
      </c>
      <c r="U46" s="18">
        <f t="shared" si="30"/>
        <v>0.000630053767805915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0.0197300537678059</v>
      </c>
      <c r="AR46" s="25">
        <f t="shared" si="36"/>
        <v>97.236</v>
      </c>
      <c r="AS46" s="1">
        <f t="shared" si="37"/>
        <v>0.13</v>
      </c>
      <c r="AT46" s="2">
        <f t="shared" si="41"/>
        <v>2.91666666666667</v>
      </c>
      <c r="AU46" s="1">
        <f t="shared" si="38"/>
        <v>4873.716993871</v>
      </c>
    </row>
    <row r="47" s="1" customFormat="1" spans="1:47">
      <c r="A47" s="6"/>
      <c r="B47" s="6"/>
      <c r="C47" s="9">
        <v>3</v>
      </c>
      <c r="D47" s="12">
        <v>8.09597056945161</v>
      </c>
      <c r="E47" s="13">
        <f t="shared" si="39"/>
        <v>1.54625280814286</v>
      </c>
      <c r="F47" s="9" t="s">
        <v>107</v>
      </c>
      <c r="G47" s="6">
        <v>4</v>
      </c>
      <c r="H47" s="11">
        <f t="shared" si="21"/>
        <v>8.09597056945161</v>
      </c>
      <c r="I47" s="11">
        <f t="shared" si="22"/>
        <v>281.245970569452</v>
      </c>
      <c r="J47" s="11">
        <f t="shared" si="23"/>
        <v>0.0486232849717111</v>
      </c>
      <c r="K47" s="11">
        <f t="shared" si="24"/>
        <v>97.236</v>
      </c>
      <c r="L47" s="11">
        <f t="shared" si="25"/>
        <v>0.97236</v>
      </c>
      <c r="M47" s="6" t="s">
        <v>107</v>
      </c>
      <c r="N47" s="6"/>
      <c r="O47" s="11">
        <f t="shared" si="40"/>
        <v>3.78753945090811</v>
      </c>
      <c r="P47" s="11">
        <f t="shared" si="26"/>
        <v>0.184162610063103</v>
      </c>
      <c r="Q47" s="16">
        <f t="shared" si="27"/>
        <v>0.0239411393082034</v>
      </c>
      <c r="R47" s="11">
        <f t="shared" si="28"/>
        <v>0.1264068</v>
      </c>
      <c r="S47" s="17">
        <f t="shared" si="29"/>
        <v>0.189397558582318</v>
      </c>
      <c r="T47" s="3">
        <v>0.01</v>
      </c>
      <c r="U47" s="18">
        <f t="shared" si="30"/>
        <v>0.00189397558582318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0.0209939755858232</v>
      </c>
      <c r="AR47" s="25">
        <f t="shared" si="36"/>
        <v>97.236</v>
      </c>
      <c r="AS47" s="1">
        <f t="shared" si="37"/>
        <v>0.13</v>
      </c>
      <c r="AT47" s="2">
        <f t="shared" si="41"/>
        <v>2.91666666666667</v>
      </c>
      <c r="AU47" s="1">
        <f t="shared" si="38"/>
        <v>5185.93090448114</v>
      </c>
    </row>
    <row r="48" s="1" customFormat="1" spans="1:47">
      <c r="A48" s="6"/>
      <c r="B48" s="6"/>
      <c r="C48" s="9">
        <v>4</v>
      </c>
      <c r="D48" s="12">
        <v>17.2757151566667</v>
      </c>
      <c r="E48" s="13">
        <f t="shared" si="39"/>
        <v>8.09597056945161</v>
      </c>
      <c r="F48" s="9" t="s">
        <v>107</v>
      </c>
      <c r="G48" s="6">
        <v>5</v>
      </c>
      <c r="H48" s="11">
        <f t="shared" si="21"/>
        <v>17.2757151566667</v>
      </c>
      <c r="I48" s="11">
        <f t="shared" si="22"/>
        <v>290.425715156667</v>
      </c>
      <c r="J48" s="11">
        <f t="shared" si="23"/>
        <v>0.145237999505543</v>
      </c>
      <c r="K48" s="11">
        <f t="shared" si="24"/>
        <v>97.236</v>
      </c>
      <c r="L48" s="11">
        <f t="shared" si="25"/>
        <v>0.97236</v>
      </c>
      <c r="M48" s="6" t="s">
        <v>109</v>
      </c>
      <c r="N48" s="11">
        <f>(O47-P47)*$C$24/100</f>
        <v>3.42320799880275</v>
      </c>
      <c r="O48" s="11">
        <f t="shared" si="40"/>
        <v>1.15252884204225</v>
      </c>
      <c r="P48" s="11">
        <f t="shared" si="26"/>
        <v>0.167390983390656</v>
      </c>
      <c r="Q48" s="16">
        <f t="shared" si="27"/>
        <v>0.0217608278407853</v>
      </c>
      <c r="R48" s="11">
        <f t="shared" si="28"/>
        <v>0.1264068</v>
      </c>
      <c r="S48" s="17">
        <f t="shared" si="29"/>
        <v>0.172149186917043</v>
      </c>
      <c r="T48" s="3">
        <v>0.01</v>
      </c>
      <c r="U48" s="18">
        <f t="shared" si="30"/>
        <v>0.00172149186917043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0.0297714918691704</v>
      </c>
      <c r="AR48" s="25">
        <f t="shared" si="36"/>
        <v>97.236</v>
      </c>
      <c r="AS48" s="1">
        <f t="shared" si="37"/>
        <v>0.13</v>
      </c>
      <c r="AT48" s="2">
        <f t="shared" si="41"/>
        <v>2.91666666666667</v>
      </c>
      <c r="AU48" s="1">
        <f t="shared" si="38"/>
        <v>7354.15258180535</v>
      </c>
    </row>
    <row r="49" s="1" customFormat="1" spans="1:47">
      <c r="A49" s="6"/>
      <c r="B49" s="6"/>
      <c r="C49" s="9">
        <v>5</v>
      </c>
      <c r="D49" s="12">
        <v>22.9827908925806</v>
      </c>
      <c r="E49" s="13">
        <f t="shared" si="39"/>
        <v>17.2757151566667</v>
      </c>
      <c r="F49" s="9" t="s">
        <v>109</v>
      </c>
      <c r="G49" s="6">
        <v>6</v>
      </c>
      <c r="H49" s="11">
        <f t="shared" si="21"/>
        <v>22.9827908925806</v>
      </c>
      <c r="I49" s="11">
        <f t="shared" si="22"/>
        <v>296.132790892581</v>
      </c>
      <c r="J49" s="11">
        <f t="shared" si="23"/>
        <v>0.277129751030903</v>
      </c>
      <c r="K49" s="11">
        <f t="shared" si="24"/>
        <v>97.236</v>
      </c>
      <c r="L49" s="11">
        <f t="shared" si="25"/>
        <v>0.97236</v>
      </c>
      <c r="M49" s="6" t="s">
        <v>107</v>
      </c>
      <c r="N49" s="6"/>
      <c r="O49" s="11">
        <f t="shared" si="40"/>
        <v>1.95749785865159</v>
      </c>
      <c r="P49" s="11">
        <f t="shared" si="26"/>
        <v>0.542480894211643</v>
      </c>
      <c r="Q49" s="16">
        <f t="shared" si="27"/>
        <v>0.0705225162475136</v>
      </c>
      <c r="R49" s="11">
        <f t="shared" si="28"/>
        <v>0.1264068</v>
      </c>
      <c r="S49" s="17">
        <f t="shared" si="29"/>
        <v>0.557901285749766</v>
      </c>
      <c r="T49" s="3">
        <v>0.01</v>
      </c>
      <c r="U49" s="18">
        <f t="shared" si="30"/>
        <v>0.00557901285749767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0.0336290128574977</v>
      </c>
      <c r="AR49" s="25">
        <f t="shared" si="36"/>
        <v>97.236</v>
      </c>
      <c r="AS49" s="1">
        <f t="shared" si="37"/>
        <v>0.13</v>
      </c>
      <c r="AT49" s="2">
        <f t="shared" si="41"/>
        <v>2.91666666666667</v>
      </c>
      <c r="AU49" s="1">
        <f t="shared" si="38"/>
        <v>8307.03724275349</v>
      </c>
    </row>
    <row r="50" s="1" customFormat="1" spans="1:47">
      <c r="A50" s="6"/>
      <c r="B50" s="6"/>
      <c r="C50" s="9">
        <v>6</v>
      </c>
      <c r="D50" s="12">
        <v>25.8419120353333</v>
      </c>
      <c r="E50" s="13">
        <f t="shared" si="39"/>
        <v>22.9827908925806</v>
      </c>
      <c r="F50" s="9" t="s">
        <v>107</v>
      </c>
      <c r="G50" s="6">
        <v>7</v>
      </c>
      <c r="H50" s="11">
        <f t="shared" si="21"/>
        <v>25.8419120353333</v>
      </c>
      <c r="I50" s="11">
        <f t="shared" si="22"/>
        <v>298.991912035333</v>
      </c>
      <c r="J50" s="11">
        <f t="shared" si="23"/>
        <v>0.37951729842314</v>
      </c>
      <c r="K50" s="11">
        <f t="shared" si="24"/>
        <v>97.236</v>
      </c>
      <c r="L50" s="11">
        <f t="shared" si="25"/>
        <v>0.97236</v>
      </c>
      <c r="M50" s="6" t="s">
        <v>107</v>
      </c>
      <c r="N50" s="6"/>
      <c r="O50" s="11">
        <f t="shared" si="40"/>
        <v>2.38737696443995</v>
      </c>
      <c r="P50" s="11">
        <f t="shared" si="26"/>
        <v>0.906050855861888</v>
      </c>
      <c r="Q50" s="16">
        <f t="shared" si="27"/>
        <v>0.117786611262045</v>
      </c>
      <c r="R50" s="11">
        <f t="shared" si="28"/>
        <v>0.1264068</v>
      </c>
      <c r="S50" s="17">
        <f t="shared" si="29"/>
        <v>0.931805972954346</v>
      </c>
      <c r="T50" s="3">
        <v>0.01</v>
      </c>
      <c r="U50" s="18">
        <f t="shared" si="30"/>
        <v>0.00931805972954346</v>
      </c>
      <c r="V50" s="17"/>
      <c r="W50" s="3"/>
      <c r="X50" s="18"/>
      <c r="Y50" s="19">
        <v>0.04</v>
      </c>
      <c r="Z50" s="3">
        <v>0.29</v>
      </c>
      <c r="AA50" s="20">
        <f t="shared" si="31"/>
        <v>0.0116</v>
      </c>
      <c r="AB50" s="3">
        <v>0.015</v>
      </c>
      <c r="AC50" s="3">
        <v>0.28</v>
      </c>
      <c r="AD50" s="20">
        <f t="shared" si="32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0.0373680597295435</v>
      </c>
      <c r="AR50" s="25">
        <f t="shared" si="36"/>
        <v>97.236</v>
      </c>
      <c r="AS50" s="1">
        <f t="shared" si="37"/>
        <v>0.13</v>
      </c>
      <c r="AT50" s="2">
        <f t="shared" si="41"/>
        <v>2.91666666666667</v>
      </c>
      <c r="AU50" s="1">
        <f t="shared" si="38"/>
        <v>9230.65643282914</v>
      </c>
    </row>
    <row r="51" s="1" customFormat="1" spans="1:47">
      <c r="A51" s="6"/>
      <c r="B51" s="6"/>
      <c r="C51" s="9">
        <v>7</v>
      </c>
      <c r="D51" s="12">
        <v>28.0367915467742</v>
      </c>
      <c r="E51" s="13">
        <f t="shared" si="39"/>
        <v>25.8419120353333</v>
      </c>
      <c r="F51" s="9" t="s">
        <v>107</v>
      </c>
      <c r="G51" s="6">
        <v>8</v>
      </c>
      <c r="H51" s="11">
        <f t="shared" si="21"/>
        <v>28.0367915467742</v>
      </c>
      <c r="I51" s="11">
        <f t="shared" si="22"/>
        <v>301.186791546774</v>
      </c>
      <c r="J51" s="11">
        <f t="shared" si="23"/>
        <v>0.481168923252275</v>
      </c>
      <c r="K51" s="11">
        <f t="shared" si="24"/>
        <v>97.236</v>
      </c>
      <c r="L51" s="11">
        <f t="shared" si="25"/>
        <v>0.97236</v>
      </c>
      <c r="M51" s="6" t="s">
        <v>107</v>
      </c>
      <c r="N51" s="6"/>
      <c r="O51" s="11">
        <f t="shared" si="40"/>
        <v>2.45368610857806</v>
      </c>
      <c r="P51" s="11">
        <f t="shared" si="26"/>
        <v>1.18063750286357</v>
      </c>
      <c r="Q51" s="16">
        <f t="shared" si="27"/>
        <v>0.153482875372264</v>
      </c>
      <c r="R51" s="11">
        <f t="shared" si="28"/>
        <v>0.1264068</v>
      </c>
      <c r="S51" s="17">
        <f t="shared" si="29"/>
        <v>1.21419793375249</v>
      </c>
      <c r="T51" s="3">
        <v>0.01</v>
      </c>
      <c r="U51" s="18">
        <f t="shared" si="30"/>
        <v>0.0121419793375249</v>
      </c>
      <c r="V51" s="17"/>
      <c r="W51" s="3"/>
      <c r="X51" s="18"/>
      <c r="Y51" s="19">
        <v>0.04</v>
      </c>
      <c r="Z51" s="3">
        <v>0.29</v>
      </c>
      <c r="AA51" s="20">
        <f t="shared" si="31"/>
        <v>0.0116</v>
      </c>
      <c r="AB51" s="3">
        <v>0.015</v>
      </c>
      <c r="AC51" s="3">
        <v>0.28</v>
      </c>
      <c r="AD51" s="20">
        <f t="shared" si="32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0.0401919793375249</v>
      </c>
      <c r="AR51" s="25">
        <f t="shared" si="36"/>
        <v>97.236</v>
      </c>
      <c r="AS51" s="1">
        <f t="shared" si="37"/>
        <v>0.13</v>
      </c>
      <c r="AT51" s="2">
        <f t="shared" si="41"/>
        <v>2.91666666666667</v>
      </c>
      <c r="AU51" s="1">
        <f t="shared" si="38"/>
        <v>9928.22092731633</v>
      </c>
    </row>
    <row r="52" s="1" customFormat="1" spans="1:47">
      <c r="A52" s="6"/>
      <c r="B52" s="6"/>
      <c r="C52" s="9">
        <v>8</v>
      </c>
      <c r="D52" s="12">
        <v>26.0953328841935</v>
      </c>
      <c r="E52" s="13">
        <f t="shared" si="39"/>
        <v>28.0367915467742</v>
      </c>
      <c r="F52" s="9" t="s">
        <v>107</v>
      </c>
      <c r="G52" s="6">
        <v>9</v>
      </c>
      <c r="H52" s="11">
        <f t="shared" si="21"/>
        <v>26.0953328841935</v>
      </c>
      <c r="I52" s="11">
        <f t="shared" si="22"/>
        <v>299.245332884193</v>
      </c>
      <c r="J52" s="11">
        <f t="shared" si="23"/>
        <v>0.390129493444405</v>
      </c>
      <c r="K52" s="11">
        <f t="shared" si="24"/>
        <v>97.236</v>
      </c>
      <c r="L52" s="11">
        <f t="shared" si="25"/>
        <v>0.97236</v>
      </c>
      <c r="M52" s="6" t="s">
        <v>107</v>
      </c>
      <c r="N52" s="6"/>
      <c r="O52" s="11">
        <f t="shared" si="40"/>
        <v>2.24540860571449</v>
      </c>
      <c r="P52" s="11">
        <f t="shared" si="26"/>
        <v>0.876000121923103</v>
      </c>
      <c r="Q52" s="16">
        <f t="shared" si="27"/>
        <v>0.113880015850003</v>
      </c>
      <c r="R52" s="11">
        <f t="shared" si="28"/>
        <v>0.1264068</v>
      </c>
      <c r="S52" s="17">
        <f t="shared" si="29"/>
        <v>0.900901026289752</v>
      </c>
      <c r="T52" s="3">
        <v>0.01</v>
      </c>
      <c r="U52" s="18">
        <f t="shared" si="30"/>
        <v>0.00900901026289752</v>
      </c>
      <c r="V52" s="17"/>
      <c r="W52" s="3"/>
      <c r="X52" s="18"/>
      <c r="Y52" s="19">
        <v>0.04</v>
      </c>
      <c r="Z52" s="3">
        <v>0.29</v>
      </c>
      <c r="AA52" s="20">
        <f t="shared" si="31"/>
        <v>0.0116</v>
      </c>
      <c r="AB52" s="3">
        <v>0.015</v>
      </c>
      <c r="AC52" s="3">
        <v>0.28</v>
      </c>
      <c r="AD52" s="20">
        <f t="shared" si="32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0.0370590102628975</v>
      </c>
      <c r="AR52" s="25">
        <f t="shared" si="36"/>
        <v>97.236</v>
      </c>
      <c r="AS52" s="1">
        <f t="shared" si="37"/>
        <v>0.13</v>
      </c>
      <c r="AT52" s="2">
        <f t="shared" si="41"/>
        <v>2.91666666666667</v>
      </c>
      <c r="AU52" s="1">
        <f t="shared" si="38"/>
        <v>9154.31504748548</v>
      </c>
    </row>
    <row r="53" s="1" customFormat="1" spans="1:47">
      <c r="A53" s="6"/>
      <c r="B53" s="6"/>
      <c r="C53" s="9">
        <v>9</v>
      </c>
      <c r="D53" s="12">
        <v>23.3071756206667</v>
      </c>
      <c r="E53" s="13">
        <f t="shared" si="39"/>
        <v>26.0953328841935</v>
      </c>
      <c r="F53" s="9" t="s">
        <v>107</v>
      </c>
      <c r="G53" s="6">
        <v>10</v>
      </c>
      <c r="H53" s="11">
        <f t="shared" si="21"/>
        <v>23.3071756206667</v>
      </c>
      <c r="I53" s="11">
        <f t="shared" si="22"/>
        <v>296.457175620667</v>
      </c>
      <c r="J53" s="11">
        <f t="shared" si="23"/>
        <v>0.2872816345748</v>
      </c>
      <c r="K53" s="11">
        <f t="shared" si="24"/>
        <v>97.236</v>
      </c>
      <c r="L53" s="11">
        <f t="shared" si="25"/>
        <v>0.97236</v>
      </c>
      <c r="M53" s="6" t="s">
        <v>107</v>
      </c>
      <c r="N53" s="6"/>
      <c r="O53" s="11">
        <f t="shared" si="40"/>
        <v>2.34176848379139</v>
      </c>
      <c r="P53" s="11">
        <f t="shared" si="26"/>
        <v>0.672747077819343</v>
      </c>
      <c r="Q53" s="16">
        <f t="shared" si="27"/>
        <v>0.0874571201165145</v>
      </c>
      <c r="R53" s="11">
        <f t="shared" si="28"/>
        <v>0.1264068</v>
      </c>
      <c r="S53" s="17">
        <f t="shared" si="29"/>
        <v>0.691870374983897</v>
      </c>
      <c r="T53" s="3">
        <v>0.01</v>
      </c>
      <c r="U53" s="18">
        <f t="shared" si="30"/>
        <v>0.00691870374983897</v>
      </c>
      <c r="V53" s="17"/>
      <c r="W53" s="3"/>
      <c r="X53" s="18"/>
      <c r="Y53" s="19">
        <v>0.02</v>
      </c>
      <c r="Z53" s="3">
        <v>0.29</v>
      </c>
      <c r="AA53" s="20">
        <f t="shared" si="31"/>
        <v>0.0058</v>
      </c>
      <c r="AB53" s="3">
        <v>0.01</v>
      </c>
      <c r="AC53" s="3">
        <v>0.28</v>
      </c>
      <c r="AD53" s="20">
        <f t="shared" si="32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0.026018703749839</v>
      </c>
      <c r="AR53" s="25">
        <f t="shared" si="36"/>
        <v>97.236</v>
      </c>
      <c r="AS53" s="1">
        <f t="shared" si="37"/>
        <v>0.13</v>
      </c>
      <c r="AT53" s="2">
        <f t="shared" si="41"/>
        <v>2.91666666666667</v>
      </c>
      <c r="AU53" s="1">
        <f t="shared" si="38"/>
        <v>6427.13902944355</v>
      </c>
    </row>
    <row r="54" s="1" customFormat="1" spans="1:47">
      <c r="A54" s="6"/>
      <c r="B54" s="6"/>
      <c r="C54" s="9">
        <v>10</v>
      </c>
      <c r="D54" s="12">
        <v>12.9599758935806</v>
      </c>
      <c r="E54" s="13">
        <f t="shared" si="39"/>
        <v>23.3071756206667</v>
      </c>
      <c r="F54" s="9" t="s">
        <v>107</v>
      </c>
      <c r="G54" s="6">
        <v>11</v>
      </c>
      <c r="H54" s="11">
        <f t="shared" si="21"/>
        <v>12.9599758935806</v>
      </c>
      <c r="I54" s="11">
        <f t="shared" si="22"/>
        <v>286.109975893581</v>
      </c>
      <c r="J54" s="11">
        <f t="shared" si="23"/>
        <v>0.0875895936216568</v>
      </c>
      <c r="K54" s="11">
        <f t="shared" si="24"/>
        <v>97.236</v>
      </c>
      <c r="L54" s="11">
        <f t="shared" si="25"/>
        <v>0.97236</v>
      </c>
      <c r="M54" s="6" t="s">
        <v>109</v>
      </c>
      <c r="N54" s="11">
        <f>(O53-P53)*$C$24/100</f>
        <v>1.58557033567345</v>
      </c>
      <c r="O54" s="11">
        <f t="shared" si="40"/>
        <v>1.0558110702986</v>
      </c>
      <c r="P54" s="11">
        <f t="shared" si="26"/>
        <v>0.0924780625887011</v>
      </c>
      <c r="Q54" s="16">
        <f t="shared" si="27"/>
        <v>0.0120221481365311</v>
      </c>
      <c r="R54" s="11">
        <f t="shared" si="28"/>
        <v>0.1264068</v>
      </c>
      <c r="S54" s="17">
        <f t="shared" si="29"/>
        <v>0.0951068149540305</v>
      </c>
      <c r="T54" s="3">
        <v>0.01</v>
      </c>
      <c r="U54" s="18">
        <f t="shared" si="30"/>
        <v>0.000951068149540305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0.0200510681495403</v>
      </c>
      <c r="AR54" s="25">
        <f t="shared" si="36"/>
        <v>97.236</v>
      </c>
      <c r="AS54" s="1">
        <f t="shared" si="37"/>
        <v>0.13</v>
      </c>
      <c r="AT54" s="2">
        <f t="shared" si="41"/>
        <v>2.91666666666667</v>
      </c>
      <c r="AU54" s="1">
        <f t="shared" si="38"/>
        <v>4953.01395200138</v>
      </c>
    </row>
    <row r="55" s="1" customFormat="1" spans="1:48">
      <c r="A55" s="6"/>
      <c r="B55" s="6"/>
      <c r="C55" s="9">
        <v>11</v>
      </c>
      <c r="D55" s="12">
        <v>3.90707335273333</v>
      </c>
      <c r="E55" s="13">
        <f t="shared" si="39"/>
        <v>12.9599758935806</v>
      </c>
      <c r="F55" s="9" t="s">
        <v>109</v>
      </c>
      <c r="G55" s="6">
        <v>12</v>
      </c>
      <c r="H55" s="11">
        <f t="shared" si="21"/>
        <v>3.90707335273333</v>
      </c>
      <c r="I55" s="11">
        <f t="shared" si="22"/>
        <v>277.057073352733</v>
      </c>
      <c r="J55" s="11">
        <f t="shared" si="23"/>
        <v>0.0288085136238136</v>
      </c>
      <c r="K55" s="11">
        <f t="shared" si="24"/>
        <v>97.236</v>
      </c>
      <c r="L55" s="11">
        <f t="shared" si="25"/>
        <v>0.97236</v>
      </c>
      <c r="M55" s="6" t="s">
        <v>107</v>
      </c>
      <c r="N55" s="6"/>
      <c r="O55" s="11">
        <f t="shared" si="40"/>
        <v>1.9356930077099</v>
      </c>
      <c r="P55" s="11">
        <f t="shared" si="26"/>
        <v>0.0557644383841315</v>
      </c>
      <c r="Q55" s="16">
        <f t="shared" si="27"/>
        <v>0.00724937698993709</v>
      </c>
      <c r="R55" s="11">
        <f t="shared" si="28"/>
        <v>0.1264068</v>
      </c>
      <c r="S55" s="17">
        <f t="shared" si="29"/>
        <v>0.0573495807973708</v>
      </c>
      <c r="T55" s="3">
        <v>0.01</v>
      </c>
      <c r="U55" s="18">
        <f t="shared" si="30"/>
        <v>0.000573495807973708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0.0196734958079737</v>
      </c>
      <c r="AR55" s="25">
        <f t="shared" si="36"/>
        <v>97.236</v>
      </c>
      <c r="AS55" s="1">
        <f t="shared" si="37"/>
        <v>0.13</v>
      </c>
      <c r="AT55" s="2">
        <f t="shared" si="41"/>
        <v>2.91666666666667</v>
      </c>
      <c r="AU55" s="1">
        <f t="shared" si="38"/>
        <v>4859.74604917835</v>
      </c>
      <c r="AV55" s="1">
        <f>SUM(AU44:AU55)</f>
        <v>79813.3254420497</v>
      </c>
    </row>
    <row r="56" s="1" customFormat="1" spans="1:46">
      <c r="A56" s="6"/>
      <c r="B56" s="6"/>
      <c r="C56" s="9">
        <v>12</v>
      </c>
      <c r="D56" s="12">
        <v>-1.12710576064516</v>
      </c>
      <c r="E56" s="13">
        <f t="shared" si="39"/>
        <v>3.90707335273333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v>1655.64</v>
      </c>
      <c r="C60" s="9" t="s">
        <v>106</v>
      </c>
      <c r="D60" s="10">
        <v>-0.74</v>
      </c>
      <c r="E60" s="9"/>
      <c r="F60" s="9"/>
      <c r="G60" s="6">
        <v>1</v>
      </c>
      <c r="H60" s="11">
        <f t="shared" ref="H60:H71" si="42">E61</f>
        <v>-0.74</v>
      </c>
      <c r="I60" s="11">
        <f t="shared" ref="I60:I71" si="43">H60+273.15</f>
        <v>272.41</v>
      </c>
      <c r="J60" s="11">
        <f t="shared" ref="J60:J71" si="44">EXP(($C$18*(I60-$C$16))/($C$19*I60*$C$16))</f>
        <v>0.0158180530049872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0.0218241677309808</v>
      </c>
      <c r="Q60" s="16">
        <f t="shared" ref="Q60:Q71" si="48">P60*$B$62</f>
        <v>0.00218241677309808</v>
      </c>
      <c r="R60" s="11">
        <f t="shared" ref="R60:R71" si="49">L60*$B$62</f>
        <v>0.13797</v>
      </c>
      <c r="S60" s="17">
        <f t="shared" ref="S60:S71" si="50">Q60/R60</f>
        <v>0.0158180530049872</v>
      </c>
      <c r="T60" s="3">
        <v>0.01</v>
      </c>
      <c r="U60" s="18">
        <f t="shared" ref="U60:U71" si="51">S60*T60</f>
        <v>0.000158180530049872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0.0124581805300499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0.00833333333333333</v>
      </c>
      <c r="AU60" s="1">
        <f t="shared" ref="AU60:AU71" si="59">AT60*10000*AS60*0.67*AR60*AQ60</f>
        <v>9.59694135316464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-2.17491692545161</v>
      </c>
      <c r="E61" s="13">
        <f t="shared" ref="E61:E72" si="60">D60</f>
        <v>-0.74</v>
      </c>
      <c r="F61" s="9" t="s">
        <v>107</v>
      </c>
      <c r="G61" s="6">
        <v>2</v>
      </c>
      <c r="H61" s="11">
        <f t="shared" si="42"/>
        <v>-2.17491692545161</v>
      </c>
      <c r="I61" s="11">
        <f t="shared" si="43"/>
        <v>270.975083074548</v>
      </c>
      <c r="J61" s="11">
        <f t="shared" si="44"/>
        <v>0.0130903883856429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2.73757583226902</v>
      </c>
      <c r="P61" s="11">
        <f t="shared" si="47"/>
        <v>0.0358359308795511</v>
      </c>
      <c r="Q61" s="16">
        <f t="shared" si="48"/>
        <v>0.00358359308795511</v>
      </c>
      <c r="R61" s="11">
        <f t="shared" si="49"/>
        <v>0.13797</v>
      </c>
      <c r="S61" s="17">
        <f t="shared" si="50"/>
        <v>0.0259737123139458</v>
      </c>
      <c r="T61" s="3">
        <v>0.01</v>
      </c>
      <c r="U61" s="18">
        <f t="shared" si="51"/>
        <v>0.000259737123139458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0.0125597371231395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0.00833333333333333</v>
      </c>
      <c r="AU61" s="1">
        <f t="shared" si="59"/>
        <v>9.67517369741083</v>
      </c>
    </row>
    <row r="62" s="1" customFormat="1" spans="1:47">
      <c r="A62" s="6" t="s">
        <v>70</v>
      </c>
      <c r="B62" s="6">
        <v>0.1</v>
      </c>
      <c r="C62" s="9">
        <v>2</v>
      </c>
      <c r="D62" s="12">
        <v>1.54625280814286</v>
      </c>
      <c r="E62" s="13">
        <f t="shared" si="60"/>
        <v>-2.17491692545161</v>
      </c>
      <c r="F62" s="9" t="s">
        <v>107</v>
      </c>
      <c r="G62" s="6">
        <v>3</v>
      </c>
      <c r="H62" s="11">
        <f t="shared" si="42"/>
        <v>1.54625280814286</v>
      </c>
      <c r="I62" s="11">
        <f t="shared" si="43"/>
        <v>274.696252808143</v>
      </c>
      <c r="J62" s="11">
        <f t="shared" si="44"/>
        <v>0.0212984927977473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4.08143990138947</v>
      </c>
      <c r="P62" s="11">
        <f t="shared" si="47"/>
        <v>0.086928518344182</v>
      </c>
      <c r="Q62" s="16">
        <f t="shared" si="48"/>
        <v>0.0086928518344182</v>
      </c>
      <c r="R62" s="11">
        <f t="shared" si="49"/>
        <v>0.13797</v>
      </c>
      <c r="S62" s="17">
        <f t="shared" si="50"/>
        <v>0.0630053767805915</v>
      </c>
      <c r="T62" s="3">
        <v>0.01</v>
      </c>
      <c r="U62" s="18">
        <f t="shared" si="51"/>
        <v>0.000630053767805915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0.0129300537678059</v>
      </c>
      <c r="AR62" s="25">
        <f t="shared" si="57"/>
        <v>137.97</v>
      </c>
      <c r="AS62" s="1">
        <f t="shared" si="58"/>
        <v>0.1</v>
      </c>
      <c r="AT62" s="2">
        <f t="shared" si="62"/>
        <v>0.00833333333333333</v>
      </c>
      <c r="AU62" s="1">
        <f t="shared" si="59"/>
        <v>9.96044064408835</v>
      </c>
    </row>
    <row r="63" s="1" customFormat="1" spans="1:47">
      <c r="A63" s="6"/>
      <c r="B63" s="6"/>
      <c r="C63" s="9">
        <v>3</v>
      </c>
      <c r="D63" s="12">
        <v>8.09597056945161</v>
      </c>
      <c r="E63" s="13">
        <f t="shared" si="60"/>
        <v>1.54625280814286</v>
      </c>
      <c r="F63" s="9" t="s">
        <v>107</v>
      </c>
      <c r="G63" s="6">
        <v>4</v>
      </c>
      <c r="H63" s="11">
        <f t="shared" si="42"/>
        <v>8.09597056945161</v>
      </c>
      <c r="I63" s="11">
        <f t="shared" si="43"/>
        <v>281.245970569452</v>
      </c>
      <c r="J63" s="11">
        <f t="shared" si="44"/>
        <v>0.0486232849717111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5.37421138304529</v>
      </c>
      <c r="P63" s="11">
        <f t="shared" si="47"/>
        <v>0.261311811576024</v>
      </c>
      <c r="Q63" s="16">
        <f t="shared" si="48"/>
        <v>0.0261311811576024</v>
      </c>
      <c r="R63" s="11">
        <f t="shared" si="49"/>
        <v>0.13797</v>
      </c>
      <c r="S63" s="17">
        <f t="shared" si="50"/>
        <v>0.189397558582318</v>
      </c>
      <c r="T63" s="3">
        <v>0.01</v>
      </c>
      <c r="U63" s="18">
        <f t="shared" si="51"/>
        <v>0.00189397558582318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0.0141939755858232</v>
      </c>
      <c r="AR63" s="25">
        <f t="shared" si="57"/>
        <v>137.97</v>
      </c>
      <c r="AS63" s="1">
        <f t="shared" si="58"/>
        <v>0.1</v>
      </c>
      <c r="AT63" s="2">
        <f t="shared" si="62"/>
        <v>0.00833333333333333</v>
      </c>
      <c r="AU63" s="1">
        <f t="shared" si="59"/>
        <v>10.9340806979661</v>
      </c>
    </row>
    <row r="64" s="1" customFormat="1" spans="1:47">
      <c r="A64" s="6"/>
      <c r="B64" s="6"/>
      <c r="C64" s="9">
        <v>4</v>
      </c>
      <c r="D64" s="12">
        <v>17.2757151566667</v>
      </c>
      <c r="E64" s="13">
        <f t="shared" si="60"/>
        <v>8.09597056945161</v>
      </c>
      <c r="F64" s="9" t="s">
        <v>107</v>
      </c>
      <c r="G64" s="6">
        <v>5</v>
      </c>
      <c r="H64" s="11">
        <f t="shared" si="42"/>
        <v>17.2757151566667</v>
      </c>
      <c r="I64" s="11">
        <f t="shared" si="43"/>
        <v>290.425715156667</v>
      </c>
      <c r="J64" s="11">
        <f t="shared" si="44"/>
        <v>0.145237999505543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4.8572545928958</v>
      </c>
      <c r="O64" s="11">
        <f t="shared" si="61"/>
        <v>1.63534497857346</v>
      </c>
      <c r="P64" s="11">
        <f t="shared" si="47"/>
        <v>0.237514233189445</v>
      </c>
      <c r="Q64" s="16">
        <f t="shared" si="48"/>
        <v>0.0237514233189445</v>
      </c>
      <c r="R64" s="11">
        <f t="shared" si="49"/>
        <v>0.13797</v>
      </c>
      <c r="S64" s="17">
        <f t="shared" si="50"/>
        <v>0.172149186917043</v>
      </c>
      <c r="T64" s="3">
        <v>0.01</v>
      </c>
      <c r="U64" s="18">
        <f t="shared" si="51"/>
        <v>0.00172149186917043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0.0197714918691704</v>
      </c>
      <c r="AR64" s="25">
        <f t="shared" si="57"/>
        <v>137.97</v>
      </c>
      <c r="AS64" s="1">
        <f t="shared" si="58"/>
        <v>0.1</v>
      </c>
      <c r="AT64" s="2">
        <f t="shared" si="62"/>
        <v>0.00833333333333333</v>
      </c>
      <c r="AU64" s="1">
        <f t="shared" si="59"/>
        <v>15.2306227603077</v>
      </c>
    </row>
    <row r="65" s="1" customFormat="1" spans="1:47">
      <c r="A65" s="6"/>
      <c r="B65" s="6"/>
      <c r="C65" s="9">
        <v>5</v>
      </c>
      <c r="D65" s="12">
        <v>22.9827908925806</v>
      </c>
      <c r="E65" s="13">
        <f t="shared" si="60"/>
        <v>17.2757151566667</v>
      </c>
      <c r="F65" s="9" t="s">
        <v>109</v>
      </c>
      <c r="G65" s="6">
        <v>6</v>
      </c>
      <c r="H65" s="11">
        <f t="shared" si="42"/>
        <v>22.9827908925806</v>
      </c>
      <c r="I65" s="11">
        <f t="shared" si="43"/>
        <v>296.132790892581</v>
      </c>
      <c r="J65" s="11">
        <f t="shared" si="44"/>
        <v>0.277129751030903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2.77753074538402</v>
      </c>
      <c r="P65" s="11">
        <f t="shared" si="47"/>
        <v>0.769736403948953</v>
      </c>
      <c r="Q65" s="16">
        <f t="shared" si="48"/>
        <v>0.0769736403948953</v>
      </c>
      <c r="R65" s="11">
        <f t="shared" si="49"/>
        <v>0.13797</v>
      </c>
      <c r="S65" s="17">
        <f t="shared" si="50"/>
        <v>0.557901285749766</v>
      </c>
      <c r="T65" s="3">
        <v>0.01</v>
      </c>
      <c r="U65" s="18">
        <f t="shared" si="51"/>
        <v>0.00557901285749766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0.0236290128574977</v>
      </c>
      <c r="AR65" s="25">
        <f t="shared" si="57"/>
        <v>137.97</v>
      </c>
      <c r="AS65" s="1">
        <f t="shared" si="58"/>
        <v>0.1</v>
      </c>
      <c r="AT65" s="2">
        <f t="shared" si="62"/>
        <v>0.00833333333333333</v>
      </c>
      <c r="AU65" s="1">
        <f t="shared" si="59"/>
        <v>18.2021965470483</v>
      </c>
    </row>
    <row r="66" s="1" customFormat="1" spans="1:47">
      <c r="A66" s="6"/>
      <c r="B66" s="6"/>
      <c r="C66" s="9">
        <v>6</v>
      </c>
      <c r="D66" s="12">
        <v>25.8419120353333</v>
      </c>
      <c r="E66" s="13">
        <f t="shared" si="60"/>
        <v>22.9827908925806</v>
      </c>
      <c r="F66" s="9" t="s">
        <v>107</v>
      </c>
      <c r="G66" s="6">
        <v>7</v>
      </c>
      <c r="H66" s="11">
        <f t="shared" si="42"/>
        <v>25.8419120353333</v>
      </c>
      <c r="I66" s="11">
        <f t="shared" si="43"/>
        <v>298.991912035333</v>
      </c>
      <c r="J66" s="11">
        <f t="shared" si="44"/>
        <v>0.37951729842314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3.38749434143507</v>
      </c>
      <c r="P66" s="11">
        <f t="shared" si="47"/>
        <v>1.28561270088511</v>
      </c>
      <c r="Q66" s="16">
        <f t="shared" si="48"/>
        <v>0.128561270088511</v>
      </c>
      <c r="R66" s="11">
        <f t="shared" si="49"/>
        <v>0.13797</v>
      </c>
      <c r="S66" s="17">
        <f t="shared" si="50"/>
        <v>0.931805972954346</v>
      </c>
      <c r="T66" s="3">
        <v>0.01</v>
      </c>
      <c r="U66" s="18">
        <f t="shared" si="51"/>
        <v>0.00931805972954346</v>
      </c>
      <c r="V66" s="17"/>
      <c r="W66" s="3"/>
      <c r="X66" s="18"/>
      <c r="Y66" s="19">
        <v>0.04</v>
      </c>
      <c r="Z66" s="3">
        <v>0.06</v>
      </c>
      <c r="AA66" s="20">
        <f t="shared" si="52"/>
        <v>0.0024</v>
      </c>
      <c r="AB66" s="3">
        <v>0.015</v>
      </c>
      <c r="AC66" s="3">
        <v>0.63</v>
      </c>
      <c r="AD66" s="20">
        <f t="shared" si="53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0.0273680597295435</v>
      </c>
      <c r="AR66" s="25">
        <f t="shared" si="57"/>
        <v>137.97</v>
      </c>
      <c r="AS66" s="1">
        <f t="shared" si="58"/>
        <v>0.1</v>
      </c>
      <c r="AT66" s="2">
        <f t="shared" si="62"/>
        <v>0.00833333333333333</v>
      </c>
      <c r="AU66" s="1">
        <f t="shared" si="59"/>
        <v>21.0825058716085</v>
      </c>
    </row>
    <row r="67" s="1" customFormat="1" spans="1:47">
      <c r="A67" s="6"/>
      <c r="B67" s="6"/>
      <c r="C67" s="9">
        <v>7</v>
      </c>
      <c r="D67" s="12">
        <v>28.0367915467742</v>
      </c>
      <c r="E67" s="13">
        <f t="shared" si="60"/>
        <v>25.8419120353333</v>
      </c>
      <c r="F67" s="9" t="s">
        <v>107</v>
      </c>
      <c r="G67" s="6">
        <v>8</v>
      </c>
      <c r="H67" s="11">
        <f t="shared" si="42"/>
        <v>28.0367915467742</v>
      </c>
      <c r="I67" s="11">
        <f t="shared" si="43"/>
        <v>301.186791546774</v>
      </c>
      <c r="J67" s="11">
        <f t="shared" si="44"/>
        <v>0.481168923252275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3.48158164054995</v>
      </c>
      <c r="P67" s="11">
        <f t="shared" si="47"/>
        <v>1.67522888919831</v>
      </c>
      <c r="Q67" s="16">
        <f t="shared" si="48"/>
        <v>0.167522888919831</v>
      </c>
      <c r="R67" s="11">
        <f t="shared" si="49"/>
        <v>0.13797</v>
      </c>
      <c r="S67" s="17">
        <f t="shared" si="50"/>
        <v>1.21419793375249</v>
      </c>
      <c r="T67" s="3">
        <v>0.01</v>
      </c>
      <c r="U67" s="18">
        <f t="shared" si="51"/>
        <v>0.0121419793375249</v>
      </c>
      <c r="V67" s="17"/>
      <c r="W67" s="3"/>
      <c r="X67" s="18"/>
      <c r="Y67" s="19">
        <v>0.04</v>
      </c>
      <c r="Z67" s="3">
        <v>0.06</v>
      </c>
      <c r="AA67" s="20">
        <f t="shared" si="52"/>
        <v>0.0024</v>
      </c>
      <c r="AB67" s="3">
        <v>0.015</v>
      </c>
      <c r="AC67" s="3">
        <v>0.63</v>
      </c>
      <c r="AD67" s="20">
        <f t="shared" si="53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0.0301919793375249</v>
      </c>
      <c r="AR67" s="25">
        <f t="shared" si="57"/>
        <v>137.97</v>
      </c>
      <c r="AS67" s="1">
        <f t="shared" si="58"/>
        <v>0.1</v>
      </c>
      <c r="AT67" s="2">
        <f t="shared" si="62"/>
        <v>0.00833333333333333</v>
      </c>
      <c r="AU67" s="1">
        <f t="shared" si="59"/>
        <v>23.2578629230239</v>
      </c>
    </row>
    <row r="68" s="1" customFormat="1" spans="1:47">
      <c r="A68" s="6"/>
      <c r="B68" s="6"/>
      <c r="C68" s="9">
        <v>8</v>
      </c>
      <c r="D68" s="12">
        <v>26.0953328841935</v>
      </c>
      <c r="E68" s="13">
        <f t="shared" si="60"/>
        <v>28.0367915467742</v>
      </c>
      <c r="F68" s="9" t="s">
        <v>107</v>
      </c>
      <c r="G68" s="6">
        <v>9</v>
      </c>
      <c r="H68" s="11">
        <f t="shared" si="42"/>
        <v>26.0953328841935</v>
      </c>
      <c r="I68" s="11">
        <f t="shared" si="43"/>
        <v>299.245332884193</v>
      </c>
      <c r="J68" s="11">
        <f t="shared" si="44"/>
        <v>0.390129493444405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3.18605275135164</v>
      </c>
      <c r="P68" s="11">
        <f t="shared" si="47"/>
        <v>1.24297314597197</v>
      </c>
      <c r="Q68" s="16">
        <f t="shared" si="48"/>
        <v>0.124297314597197</v>
      </c>
      <c r="R68" s="11">
        <f t="shared" si="49"/>
        <v>0.13797</v>
      </c>
      <c r="S68" s="17">
        <f t="shared" si="50"/>
        <v>0.900901026289751</v>
      </c>
      <c r="T68" s="3">
        <v>0.01</v>
      </c>
      <c r="U68" s="18">
        <f t="shared" si="51"/>
        <v>0.00900901026289751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0.015</v>
      </c>
      <c r="AC68" s="3">
        <v>0.63</v>
      </c>
      <c r="AD68" s="20">
        <f t="shared" si="53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0.0270590102628975</v>
      </c>
      <c r="AR68" s="25">
        <f t="shared" si="57"/>
        <v>137.97</v>
      </c>
      <c r="AS68" s="1">
        <f t="shared" si="58"/>
        <v>0.1</v>
      </c>
      <c r="AT68" s="2">
        <f t="shared" si="62"/>
        <v>0.00833333333333333</v>
      </c>
      <c r="AU68" s="1">
        <f t="shared" si="59"/>
        <v>20.8444350233435</v>
      </c>
    </row>
    <row r="69" s="1" customFormat="1" spans="1:47">
      <c r="A69" s="6"/>
      <c r="B69" s="6"/>
      <c r="C69" s="9">
        <v>9</v>
      </c>
      <c r="D69" s="12">
        <v>23.3071756206667</v>
      </c>
      <c r="E69" s="13">
        <f t="shared" si="60"/>
        <v>26.0953328841935</v>
      </c>
      <c r="F69" s="9" t="s">
        <v>107</v>
      </c>
      <c r="G69" s="6">
        <v>10</v>
      </c>
      <c r="H69" s="11">
        <f t="shared" si="42"/>
        <v>23.3071756206667</v>
      </c>
      <c r="I69" s="11">
        <f t="shared" si="43"/>
        <v>296.457175620667</v>
      </c>
      <c r="J69" s="11">
        <f t="shared" si="44"/>
        <v>0.2872816345748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3.32277960537967</v>
      </c>
      <c r="P69" s="11">
        <f t="shared" si="47"/>
        <v>0.954573556365283</v>
      </c>
      <c r="Q69" s="16">
        <f t="shared" si="48"/>
        <v>0.0954573556365283</v>
      </c>
      <c r="R69" s="11">
        <f t="shared" si="49"/>
        <v>0.13797</v>
      </c>
      <c r="S69" s="17">
        <f t="shared" si="50"/>
        <v>0.691870374983897</v>
      </c>
      <c r="T69" s="3">
        <v>0.01</v>
      </c>
      <c r="U69" s="18">
        <f t="shared" si="51"/>
        <v>0.00691870374983897</v>
      </c>
      <c r="V69" s="17"/>
      <c r="W69" s="3"/>
      <c r="X69" s="18"/>
      <c r="Y69" s="19">
        <v>0.02</v>
      </c>
      <c r="Z69" s="3">
        <v>0.06</v>
      </c>
      <c r="AA69" s="20">
        <f t="shared" si="52"/>
        <v>0.0012</v>
      </c>
      <c r="AB69" s="3">
        <v>0.01</v>
      </c>
      <c r="AC69" s="3">
        <v>0.63</v>
      </c>
      <c r="AD69" s="20">
        <f t="shared" si="53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0.019218703749839</v>
      </c>
      <c r="AR69" s="25">
        <f t="shared" si="57"/>
        <v>137.97</v>
      </c>
      <c r="AS69" s="1">
        <f t="shared" si="58"/>
        <v>0.1</v>
      </c>
      <c r="AT69" s="2">
        <f t="shared" si="62"/>
        <v>0.00833333333333333</v>
      </c>
      <c r="AU69" s="1">
        <f t="shared" si="59"/>
        <v>14.8047921063728</v>
      </c>
    </row>
    <row r="70" s="1" customFormat="1" spans="1:47">
      <c r="A70" s="6"/>
      <c r="B70" s="6"/>
      <c r="C70" s="9">
        <v>10</v>
      </c>
      <c r="D70" s="12">
        <v>12.9599758935806</v>
      </c>
      <c r="E70" s="13">
        <f t="shared" si="60"/>
        <v>23.3071756206667</v>
      </c>
      <c r="F70" s="9" t="s">
        <v>107</v>
      </c>
      <c r="G70" s="6">
        <v>11</v>
      </c>
      <c r="H70" s="11">
        <f t="shared" si="42"/>
        <v>12.9599758935806</v>
      </c>
      <c r="I70" s="11">
        <f t="shared" si="43"/>
        <v>286.109975893581</v>
      </c>
      <c r="J70" s="11">
        <f t="shared" si="44"/>
        <v>0.0875895936216568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2.24979574656367</v>
      </c>
      <c r="O70" s="11">
        <f t="shared" si="61"/>
        <v>1.49811030245072</v>
      </c>
      <c r="P70" s="11">
        <f t="shared" si="47"/>
        <v>0.131218872592076</v>
      </c>
      <c r="Q70" s="16">
        <f t="shared" si="48"/>
        <v>0.0131218872592076</v>
      </c>
      <c r="R70" s="11">
        <f t="shared" si="49"/>
        <v>0.13797</v>
      </c>
      <c r="S70" s="17">
        <f t="shared" si="50"/>
        <v>0.0951068149540305</v>
      </c>
      <c r="T70" s="3">
        <v>0.01</v>
      </c>
      <c r="U70" s="18">
        <f t="shared" si="51"/>
        <v>0.000951068149540305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0.0132510681495403</v>
      </c>
      <c r="AR70" s="25">
        <f t="shared" si="57"/>
        <v>137.97</v>
      </c>
      <c r="AS70" s="1">
        <f t="shared" si="58"/>
        <v>0.1</v>
      </c>
      <c r="AT70" s="2">
        <f t="shared" si="62"/>
        <v>0.00833333333333333</v>
      </c>
      <c r="AU70" s="1">
        <f t="shared" si="59"/>
        <v>10.2077284553058</v>
      </c>
    </row>
    <row r="71" s="1" customFormat="1" spans="1:48">
      <c r="A71" s="6"/>
      <c r="B71" s="6"/>
      <c r="C71" s="9">
        <v>11</v>
      </c>
      <c r="D71" s="12">
        <v>3.90707335273333</v>
      </c>
      <c r="E71" s="13">
        <f t="shared" si="60"/>
        <v>12.9599758935806</v>
      </c>
      <c r="F71" s="9" t="s">
        <v>109</v>
      </c>
      <c r="G71" s="6">
        <v>12</v>
      </c>
      <c r="H71" s="11">
        <f t="shared" si="42"/>
        <v>3.90707335273333</v>
      </c>
      <c r="I71" s="11">
        <f t="shared" si="43"/>
        <v>277.057073352733</v>
      </c>
      <c r="J71" s="11">
        <f t="shared" si="44"/>
        <v>0.0288085136238136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2.74659142985864</v>
      </c>
      <c r="P71" s="11">
        <f t="shared" si="47"/>
        <v>0.0791252166261325</v>
      </c>
      <c r="Q71" s="16">
        <f t="shared" si="48"/>
        <v>0.00791252166261325</v>
      </c>
      <c r="R71" s="11">
        <f t="shared" si="49"/>
        <v>0.13797</v>
      </c>
      <c r="S71" s="17">
        <f t="shared" si="50"/>
        <v>0.0573495807973708</v>
      </c>
      <c r="T71" s="3">
        <v>0.01</v>
      </c>
      <c r="U71" s="18">
        <f t="shared" si="51"/>
        <v>0.000573495807973708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0.0128734958079737</v>
      </c>
      <c r="AR71" s="25">
        <f t="shared" si="57"/>
        <v>137.97</v>
      </c>
      <c r="AS71" s="1">
        <f t="shared" si="58"/>
        <v>0.1</v>
      </c>
      <c r="AT71" s="2">
        <f t="shared" si="62"/>
        <v>0.00833333333333333</v>
      </c>
      <c r="AU71" s="1">
        <f t="shared" si="59"/>
        <v>9.91687220949591</v>
      </c>
      <c r="AV71" s="1">
        <f>SUM(AU60:AU71)</f>
        <v>173.713652289136</v>
      </c>
    </row>
    <row r="72" s="1" customFormat="1" spans="1:46">
      <c r="A72" s="6"/>
      <c r="B72" s="6"/>
      <c r="C72" s="9">
        <v>12</v>
      </c>
      <c r="D72" s="12">
        <v>-1.12710576064516</v>
      </c>
      <c r="E72" s="13">
        <f t="shared" si="60"/>
        <v>3.90707335273333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v>93.9145</v>
      </c>
      <c r="C76" s="9" t="s">
        <v>106</v>
      </c>
      <c r="D76" s="10">
        <v>-0.74</v>
      </c>
      <c r="E76" s="9"/>
      <c r="F76" s="9"/>
      <c r="G76" s="6">
        <v>1</v>
      </c>
      <c r="H76" s="11">
        <f t="shared" ref="H76:H87" si="63">E77</f>
        <v>-0.74</v>
      </c>
      <c r="I76" s="11">
        <f t="shared" ref="I76:I87" si="64">H76+273.15</f>
        <v>272.41</v>
      </c>
      <c r="J76" s="11">
        <f t="shared" ref="J76:J87" si="65">EXP(($C$18*(I76-$C$16))/($C$19*I76*$C$16))</f>
        <v>0.0158180530049872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0.00123795378244739</v>
      </c>
      <c r="Q76" s="16">
        <f t="shared" ref="Q76:Q87" si="69">P76*$B$78</f>
        <v>0.00016093399171816</v>
      </c>
      <c r="R76" s="11">
        <f t="shared" ref="R76:R87" si="70">L76*$B$78</f>
        <v>0.0101740708333333</v>
      </c>
      <c r="S76" s="17">
        <f t="shared" ref="S76:S87" si="71">Q76/R76</f>
        <v>0.0158180530049872</v>
      </c>
      <c r="T76" s="3">
        <v>0.01</v>
      </c>
      <c r="U76" s="18">
        <f t="shared" ref="U76:U87" si="72">S76*T76</f>
        <v>0.000158180530049872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0.0117581805300499</v>
      </c>
      <c r="AR76" s="25">
        <f t="shared" ref="AR76:AR87" si="77">$B$76/12</f>
        <v>7.82620833333333</v>
      </c>
      <c r="AS76" s="1">
        <f t="shared" ref="AS76:AS87" si="78">$B$78</f>
        <v>0.13</v>
      </c>
      <c r="AT76" s="2">
        <f>$E$8/12</f>
        <v>7.05833333333333</v>
      </c>
      <c r="AU76" s="1">
        <f t="shared" ref="AU76:AU87" si="79">AT76*10000*AS76*0.67*AR76*AQ76</f>
        <v>565.733436776817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-2.17491692545161</v>
      </c>
      <c r="E77" s="13">
        <f t="shared" ref="E77:E88" si="80">D76</f>
        <v>-0.74</v>
      </c>
      <c r="F77" s="9" t="s">
        <v>107</v>
      </c>
      <c r="G77" s="6">
        <v>2</v>
      </c>
      <c r="H77" s="11">
        <f t="shared" si="63"/>
        <v>-2.17491692545161</v>
      </c>
      <c r="I77" s="11">
        <f t="shared" si="64"/>
        <v>270.975083074548</v>
      </c>
      <c r="J77" s="11">
        <f t="shared" si="65"/>
        <v>0.0130903883856429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0.155286212884219</v>
      </c>
      <c r="P77" s="11">
        <f t="shared" si="68"/>
        <v>0.00203275683759005</v>
      </c>
      <c r="Q77" s="16">
        <f t="shared" si="69"/>
        <v>0.000264258388886707</v>
      </c>
      <c r="R77" s="11">
        <f t="shared" si="70"/>
        <v>0.0101740708333333</v>
      </c>
      <c r="S77" s="17">
        <f t="shared" si="71"/>
        <v>0.0259737123139459</v>
      </c>
      <c r="T77" s="3">
        <v>0.01</v>
      </c>
      <c r="U77" s="18">
        <f t="shared" si="72"/>
        <v>0.000259737123139459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0.0118597371231395</v>
      </c>
      <c r="AR77" s="25">
        <f t="shared" si="77"/>
        <v>7.82620833333333</v>
      </c>
      <c r="AS77" s="1">
        <f t="shared" si="78"/>
        <v>0.13</v>
      </c>
      <c r="AT77" s="2">
        <f t="shared" ref="AT77:AT87" si="82">$E$8/12</f>
        <v>7.05833333333333</v>
      </c>
      <c r="AU77" s="1">
        <f t="shared" si="79"/>
        <v>570.619733622582</v>
      </c>
    </row>
    <row r="78" s="1" customFormat="1" spans="1:47">
      <c r="A78" s="6" t="s">
        <v>70</v>
      </c>
      <c r="B78" s="6">
        <v>0.13</v>
      </c>
      <c r="C78" s="9">
        <v>2</v>
      </c>
      <c r="D78" s="12">
        <v>1.54625280814286</v>
      </c>
      <c r="E78" s="13">
        <f t="shared" si="80"/>
        <v>-2.17491692545161</v>
      </c>
      <c r="F78" s="9" t="s">
        <v>107</v>
      </c>
      <c r="G78" s="6">
        <v>3</v>
      </c>
      <c r="H78" s="11">
        <f t="shared" si="63"/>
        <v>1.54625280814286</v>
      </c>
      <c r="I78" s="11">
        <f t="shared" si="64"/>
        <v>274.696252808143</v>
      </c>
      <c r="J78" s="11">
        <f t="shared" si="65"/>
        <v>0.0212984927977473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0.231515539379962</v>
      </c>
      <c r="P78" s="11">
        <f t="shared" si="68"/>
        <v>0.00493093204805071</v>
      </c>
      <c r="Q78" s="16">
        <f t="shared" si="69"/>
        <v>0.000641021166246593</v>
      </c>
      <c r="R78" s="11">
        <f t="shared" si="70"/>
        <v>0.0101740708333333</v>
      </c>
      <c r="S78" s="17">
        <f t="shared" si="71"/>
        <v>0.0630053767805916</v>
      </c>
      <c r="T78" s="3">
        <v>0.01</v>
      </c>
      <c r="U78" s="18">
        <f t="shared" si="72"/>
        <v>0.000630053767805916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0.0122300537678059</v>
      </c>
      <c r="AR78" s="25">
        <f t="shared" si="77"/>
        <v>7.82620833333333</v>
      </c>
      <c r="AS78" s="1">
        <f t="shared" si="78"/>
        <v>0.13</v>
      </c>
      <c r="AT78" s="2">
        <f t="shared" si="82"/>
        <v>7.05833333333333</v>
      </c>
      <c r="AU78" s="1">
        <f t="shared" si="79"/>
        <v>588.437159332912</v>
      </c>
    </row>
    <row r="79" s="1" customFormat="1" spans="1:47">
      <c r="A79" s="6"/>
      <c r="B79" s="6"/>
      <c r="C79" s="9">
        <v>3</v>
      </c>
      <c r="D79" s="12">
        <v>8.09597056945161</v>
      </c>
      <c r="E79" s="13">
        <f t="shared" si="80"/>
        <v>1.54625280814286</v>
      </c>
      <c r="F79" s="9" t="s">
        <v>107</v>
      </c>
      <c r="G79" s="6">
        <v>4</v>
      </c>
      <c r="H79" s="11">
        <f t="shared" si="63"/>
        <v>8.09597056945161</v>
      </c>
      <c r="I79" s="11">
        <f t="shared" si="64"/>
        <v>281.245970569452</v>
      </c>
      <c r="J79" s="11">
        <f t="shared" si="65"/>
        <v>0.0486232849717111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0.304846690665245</v>
      </c>
      <c r="P79" s="11">
        <f t="shared" si="68"/>
        <v>0.0148226475128993</v>
      </c>
      <c r="Q79" s="16">
        <f t="shared" si="69"/>
        <v>0.0019269441766769</v>
      </c>
      <c r="R79" s="11">
        <f t="shared" si="70"/>
        <v>0.0101740708333333</v>
      </c>
      <c r="S79" s="17">
        <f t="shared" si="71"/>
        <v>0.189397558582319</v>
      </c>
      <c r="T79" s="3">
        <v>0.01</v>
      </c>
      <c r="U79" s="18">
        <f t="shared" si="72"/>
        <v>0.00189397558582319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0.0134939755858232</v>
      </c>
      <c r="AR79" s="25">
        <f t="shared" si="77"/>
        <v>7.82620833333333</v>
      </c>
      <c r="AS79" s="1">
        <f t="shared" si="78"/>
        <v>0.13</v>
      </c>
      <c r="AT79" s="2">
        <f t="shared" si="82"/>
        <v>7.05833333333333</v>
      </c>
      <c r="AU79" s="1">
        <f t="shared" si="79"/>
        <v>649.24953009867</v>
      </c>
    </row>
    <row r="80" s="1" customFormat="1" spans="1:47">
      <c r="A80" s="6"/>
      <c r="B80" s="6"/>
      <c r="C80" s="9">
        <v>4</v>
      </c>
      <c r="D80" s="12">
        <v>17.2757151566667</v>
      </c>
      <c r="E80" s="13">
        <f t="shared" si="80"/>
        <v>8.09597056945161</v>
      </c>
      <c r="F80" s="9" t="s">
        <v>107</v>
      </c>
      <c r="G80" s="6">
        <v>5</v>
      </c>
      <c r="H80" s="11">
        <f t="shared" si="63"/>
        <v>17.2757151566667</v>
      </c>
      <c r="I80" s="11">
        <f t="shared" si="64"/>
        <v>290.425715156667</v>
      </c>
      <c r="J80" s="11">
        <f t="shared" si="65"/>
        <v>0.145237999505543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0.275522840994729</v>
      </c>
      <c r="O80" s="11">
        <f t="shared" si="81"/>
        <v>0.0927632854909506</v>
      </c>
      <c r="P80" s="11">
        <f t="shared" si="68"/>
        <v>0.0134727540122672</v>
      </c>
      <c r="Q80" s="16">
        <f t="shared" si="69"/>
        <v>0.00175145802159474</v>
      </c>
      <c r="R80" s="11">
        <f t="shared" si="70"/>
        <v>0.0101740708333333</v>
      </c>
      <c r="S80" s="17">
        <f t="shared" si="71"/>
        <v>0.172149186917044</v>
      </c>
      <c r="T80" s="3">
        <v>0.01</v>
      </c>
      <c r="U80" s="18">
        <f t="shared" si="72"/>
        <v>0.00172149186917044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0.0208214918691704</v>
      </c>
      <c r="AR80" s="25">
        <f t="shared" si="77"/>
        <v>7.82620833333333</v>
      </c>
      <c r="AS80" s="1">
        <f t="shared" si="78"/>
        <v>0.13</v>
      </c>
      <c r="AT80" s="2">
        <f t="shared" si="82"/>
        <v>7.05833333333333</v>
      </c>
      <c r="AU80" s="1">
        <f t="shared" si="79"/>
        <v>1001.80585966189</v>
      </c>
    </row>
    <row r="81" s="1" customFormat="1" spans="1:47">
      <c r="A81" s="6"/>
      <c r="B81" s="6"/>
      <c r="C81" s="9">
        <v>5</v>
      </c>
      <c r="D81" s="12">
        <v>22.9827908925806</v>
      </c>
      <c r="E81" s="13">
        <f t="shared" si="80"/>
        <v>17.2757151566667</v>
      </c>
      <c r="F81" s="9" t="s">
        <v>109</v>
      </c>
      <c r="G81" s="6">
        <v>6</v>
      </c>
      <c r="H81" s="11">
        <f t="shared" si="63"/>
        <v>22.9827908925806</v>
      </c>
      <c r="I81" s="11">
        <f t="shared" si="64"/>
        <v>296.132790892581</v>
      </c>
      <c r="J81" s="11">
        <f t="shared" si="65"/>
        <v>0.277129751030903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0.157552614812017</v>
      </c>
      <c r="P81" s="11">
        <f t="shared" si="68"/>
        <v>0.043662516917122</v>
      </c>
      <c r="Q81" s="16">
        <f t="shared" si="69"/>
        <v>0.00567612719922586</v>
      </c>
      <c r="R81" s="11">
        <f t="shared" si="70"/>
        <v>0.0101740708333333</v>
      </c>
      <c r="S81" s="17">
        <f t="shared" si="71"/>
        <v>0.557901285749768</v>
      </c>
      <c r="T81" s="3">
        <v>0.01</v>
      </c>
      <c r="U81" s="18">
        <f t="shared" si="72"/>
        <v>0.00557901285749768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0.0246790128574977</v>
      </c>
      <c r="AR81" s="25">
        <f t="shared" si="77"/>
        <v>7.82620833333333</v>
      </c>
      <c r="AS81" s="1">
        <f t="shared" si="78"/>
        <v>0.13</v>
      </c>
      <c r="AT81" s="2">
        <f t="shared" si="82"/>
        <v>7.05833333333333</v>
      </c>
      <c r="AU81" s="1">
        <f t="shared" si="79"/>
        <v>1187.40673562972</v>
      </c>
    </row>
    <row r="82" s="1" customFormat="1" spans="1:47">
      <c r="A82" s="6"/>
      <c r="B82" s="6"/>
      <c r="C82" s="9">
        <v>6</v>
      </c>
      <c r="D82" s="12">
        <v>25.8419120353333</v>
      </c>
      <c r="E82" s="13">
        <f t="shared" si="80"/>
        <v>22.9827908925806</v>
      </c>
      <c r="F82" s="9" t="s">
        <v>107</v>
      </c>
      <c r="G82" s="6">
        <v>7</v>
      </c>
      <c r="H82" s="11">
        <f t="shared" si="63"/>
        <v>25.8419120353333</v>
      </c>
      <c r="I82" s="11">
        <f t="shared" si="64"/>
        <v>298.991912035333</v>
      </c>
      <c r="J82" s="11">
        <f t="shared" si="65"/>
        <v>0.37951729842314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0.192152181228228</v>
      </c>
      <c r="P82" s="11">
        <f t="shared" si="68"/>
        <v>0.0729250767058507</v>
      </c>
      <c r="Q82" s="16">
        <f t="shared" si="69"/>
        <v>0.00948025997176059</v>
      </c>
      <c r="R82" s="11">
        <f t="shared" si="70"/>
        <v>0.0101740708333333</v>
      </c>
      <c r="S82" s="17">
        <f t="shared" si="71"/>
        <v>0.931805972954348</v>
      </c>
      <c r="T82" s="3">
        <v>0.01</v>
      </c>
      <c r="U82" s="18">
        <f t="shared" si="72"/>
        <v>0.00931805972954348</v>
      </c>
      <c r="V82" s="17"/>
      <c r="W82" s="3"/>
      <c r="X82" s="18"/>
      <c r="Y82" s="19">
        <v>0.04</v>
      </c>
      <c r="Z82" s="3">
        <v>0.17</v>
      </c>
      <c r="AA82" s="20">
        <f t="shared" si="73"/>
        <v>0.0068</v>
      </c>
      <c r="AB82" s="3">
        <v>0.015</v>
      </c>
      <c r="AC82" s="3">
        <v>0.03</v>
      </c>
      <c r="AD82" s="20">
        <f t="shared" si="74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0.0284180597295435</v>
      </c>
      <c r="AR82" s="25">
        <f t="shared" si="77"/>
        <v>7.82620833333333</v>
      </c>
      <c r="AS82" s="1">
        <f t="shared" si="78"/>
        <v>0.13</v>
      </c>
      <c r="AT82" s="2">
        <f t="shared" si="82"/>
        <v>7.05833333333333</v>
      </c>
      <c r="AU82" s="1">
        <f t="shared" si="79"/>
        <v>1367.30734455353</v>
      </c>
    </row>
    <row r="83" s="1" customFormat="1" spans="1:47">
      <c r="A83" s="6"/>
      <c r="B83" s="6"/>
      <c r="C83" s="9">
        <v>7</v>
      </c>
      <c r="D83" s="12">
        <v>28.0367915467742</v>
      </c>
      <c r="E83" s="13">
        <f t="shared" si="80"/>
        <v>25.8419120353333</v>
      </c>
      <c r="F83" s="9" t="s">
        <v>107</v>
      </c>
      <c r="G83" s="6">
        <v>8</v>
      </c>
      <c r="H83" s="11">
        <f t="shared" si="63"/>
        <v>28.0367915467742</v>
      </c>
      <c r="I83" s="11">
        <f t="shared" si="64"/>
        <v>301.186791546774</v>
      </c>
      <c r="J83" s="11">
        <f t="shared" si="65"/>
        <v>0.481168923252275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0.197489187855711</v>
      </c>
      <c r="P83" s="11">
        <f t="shared" si="68"/>
        <v>0.0950256598744984</v>
      </c>
      <c r="Q83" s="16">
        <f t="shared" si="69"/>
        <v>0.0123533357836848</v>
      </c>
      <c r="R83" s="11">
        <f t="shared" si="70"/>
        <v>0.0101740708333333</v>
      </c>
      <c r="S83" s="17">
        <f t="shared" si="71"/>
        <v>1.21419793375249</v>
      </c>
      <c r="T83" s="3">
        <v>0.01</v>
      </c>
      <c r="U83" s="18">
        <f t="shared" si="72"/>
        <v>0.0121419793375249</v>
      </c>
      <c r="V83" s="17"/>
      <c r="W83" s="3"/>
      <c r="X83" s="18"/>
      <c r="Y83" s="19">
        <v>0.04</v>
      </c>
      <c r="Z83" s="3">
        <v>0.17</v>
      </c>
      <c r="AA83" s="20">
        <f t="shared" si="73"/>
        <v>0.0068</v>
      </c>
      <c r="AB83" s="3">
        <v>0.015</v>
      </c>
      <c r="AC83" s="3">
        <v>0.03</v>
      </c>
      <c r="AD83" s="20">
        <f t="shared" si="74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0.0312419793375249</v>
      </c>
      <c r="AR83" s="25">
        <f t="shared" si="77"/>
        <v>7.82620833333333</v>
      </c>
      <c r="AS83" s="1">
        <f t="shared" si="78"/>
        <v>0.13</v>
      </c>
      <c r="AT83" s="2">
        <f t="shared" si="82"/>
        <v>7.05833333333333</v>
      </c>
      <c r="AU83" s="1">
        <f t="shared" si="79"/>
        <v>1503.17749392927</v>
      </c>
    </row>
    <row r="84" s="1" customFormat="1" spans="1:47">
      <c r="A84" s="6"/>
      <c r="B84" s="6"/>
      <c r="C84" s="9">
        <v>8</v>
      </c>
      <c r="D84" s="12">
        <v>26.0953328841935</v>
      </c>
      <c r="E84" s="13">
        <f t="shared" si="80"/>
        <v>28.0367915467742</v>
      </c>
      <c r="F84" s="9" t="s">
        <v>107</v>
      </c>
      <c r="G84" s="6">
        <v>9</v>
      </c>
      <c r="H84" s="11">
        <f t="shared" si="63"/>
        <v>26.0953328841935</v>
      </c>
      <c r="I84" s="11">
        <f t="shared" si="64"/>
        <v>299.245332884193</v>
      </c>
      <c r="J84" s="11">
        <f t="shared" si="65"/>
        <v>0.390129493444405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0.180725611314545</v>
      </c>
      <c r="P84" s="11">
        <f t="shared" si="68"/>
        <v>0.070506391194574</v>
      </c>
      <c r="Q84" s="16">
        <f t="shared" si="69"/>
        <v>0.00916583085529462</v>
      </c>
      <c r="R84" s="11">
        <f t="shared" si="70"/>
        <v>0.0101740708333333</v>
      </c>
      <c r="S84" s="17">
        <f t="shared" si="71"/>
        <v>0.900901026289754</v>
      </c>
      <c r="T84" s="3">
        <v>0.01</v>
      </c>
      <c r="U84" s="18">
        <f t="shared" si="72"/>
        <v>0.00900901026289754</v>
      </c>
      <c r="V84" s="17"/>
      <c r="W84" s="3"/>
      <c r="X84" s="18"/>
      <c r="Y84" s="19">
        <v>0.04</v>
      </c>
      <c r="Z84" s="3">
        <v>0.17</v>
      </c>
      <c r="AA84" s="20">
        <f t="shared" si="73"/>
        <v>0.0068</v>
      </c>
      <c r="AB84" s="3">
        <v>0.015</v>
      </c>
      <c r="AC84" s="3">
        <v>0.03</v>
      </c>
      <c r="AD84" s="20">
        <f t="shared" si="74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0.0281090102628975</v>
      </c>
      <c r="AR84" s="25">
        <f t="shared" si="77"/>
        <v>7.82620833333333</v>
      </c>
      <c r="AS84" s="1">
        <f t="shared" si="78"/>
        <v>0.13</v>
      </c>
      <c r="AT84" s="2">
        <f t="shared" si="82"/>
        <v>7.05833333333333</v>
      </c>
      <c r="AU84" s="1">
        <f t="shared" si="79"/>
        <v>1352.43772961159</v>
      </c>
    </row>
    <row r="85" s="1" customFormat="1" spans="1:47">
      <c r="A85" s="6"/>
      <c r="B85" s="6"/>
      <c r="C85" s="9">
        <v>9</v>
      </c>
      <c r="D85" s="12">
        <v>23.3071756206667</v>
      </c>
      <c r="E85" s="13">
        <f t="shared" si="80"/>
        <v>26.0953328841935</v>
      </c>
      <c r="F85" s="9" t="s">
        <v>107</v>
      </c>
      <c r="G85" s="6">
        <v>10</v>
      </c>
      <c r="H85" s="11">
        <f t="shared" si="63"/>
        <v>23.3071756206667</v>
      </c>
      <c r="I85" s="11">
        <f t="shared" si="64"/>
        <v>296.457175620667</v>
      </c>
      <c r="J85" s="11">
        <f t="shared" si="65"/>
        <v>0.2872816345748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0.188481303453305</v>
      </c>
      <c r="P85" s="11">
        <f t="shared" si="68"/>
        <v>0.0541472169428543</v>
      </c>
      <c r="Q85" s="16">
        <f t="shared" si="69"/>
        <v>0.00703913820257107</v>
      </c>
      <c r="R85" s="11">
        <f t="shared" si="70"/>
        <v>0.0101740708333333</v>
      </c>
      <c r="S85" s="17">
        <f t="shared" si="71"/>
        <v>0.691870374983899</v>
      </c>
      <c r="T85" s="3">
        <v>0.01</v>
      </c>
      <c r="U85" s="18">
        <f t="shared" si="72"/>
        <v>0.00691870374983899</v>
      </c>
      <c r="V85" s="17"/>
      <c r="W85" s="3"/>
      <c r="X85" s="18"/>
      <c r="Y85" s="19">
        <v>0.02</v>
      </c>
      <c r="Z85" s="3">
        <v>0.17</v>
      </c>
      <c r="AA85" s="20">
        <f t="shared" si="73"/>
        <v>0.0034</v>
      </c>
      <c r="AB85" s="3">
        <v>0.01</v>
      </c>
      <c r="AC85" s="3">
        <v>0.03</v>
      </c>
      <c r="AD85" s="20">
        <f t="shared" si="74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5"/>
        <v>0.0079</v>
      </c>
      <c r="AQ85" s="1">
        <f t="shared" si="76"/>
        <v>0.018518703749839</v>
      </c>
      <c r="AR85" s="25">
        <f t="shared" si="77"/>
        <v>7.82620833333333</v>
      </c>
      <c r="AS85" s="1">
        <f t="shared" si="78"/>
        <v>0.13</v>
      </c>
      <c r="AT85" s="2">
        <f t="shared" si="82"/>
        <v>7.05833333333333</v>
      </c>
      <c r="AU85" s="1">
        <f t="shared" si="79"/>
        <v>891.009445744894</v>
      </c>
    </row>
    <row r="86" s="1" customFormat="1" spans="1:47">
      <c r="A86" s="6"/>
      <c r="B86" s="6"/>
      <c r="C86" s="9">
        <v>10</v>
      </c>
      <c r="D86" s="12">
        <v>12.9599758935806</v>
      </c>
      <c r="E86" s="13">
        <f t="shared" si="80"/>
        <v>23.3071756206667</v>
      </c>
      <c r="F86" s="9" t="s">
        <v>107</v>
      </c>
      <c r="G86" s="6">
        <v>11</v>
      </c>
      <c r="H86" s="11">
        <f t="shared" si="63"/>
        <v>12.9599758935806</v>
      </c>
      <c r="I86" s="11">
        <f t="shared" si="64"/>
        <v>286.109975893581</v>
      </c>
      <c r="J86" s="11">
        <f t="shared" si="65"/>
        <v>0.0875895936216568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0.127617382184928</v>
      </c>
      <c r="O86" s="11">
        <f t="shared" si="81"/>
        <v>0.0849787876588558</v>
      </c>
      <c r="P86" s="11">
        <f t="shared" si="68"/>
        <v>0.00744325747750024</v>
      </c>
      <c r="Q86" s="16">
        <f t="shared" si="69"/>
        <v>0.000967623472075031</v>
      </c>
      <c r="R86" s="11">
        <f t="shared" si="70"/>
        <v>0.0101740708333333</v>
      </c>
      <c r="S86" s="17">
        <f t="shared" si="71"/>
        <v>0.0951068149540307</v>
      </c>
      <c r="T86" s="3">
        <v>0.01</v>
      </c>
      <c r="U86" s="18">
        <f t="shared" si="72"/>
        <v>0.000951068149540307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0.0125510681495403</v>
      </c>
      <c r="AR86" s="25">
        <f t="shared" si="77"/>
        <v>7.82620833333333</v>
      </c>
      <c r="AS86" s="1">
        <f t="shared" si="78"/>
        <v>0.13</v>
      </c>
      <c r="AT86" s="2">
        <f t="shared" si="82"/>
        <v>7.05833333333333</v>
      </c>
      <c r="AU86" s="1">
        <f t="shared" si="79"/>
        <v>603.882454544127</v>
      </c>
    </row>
    <row r="87" s="1" customFormat="1" spans="1:48">
      <c r="A87" s="6"/>
      <c r="B87" s="6"/>
      <c r="C87" s="9">
        <v>11</v>
      </c>
      <c r="D87" s="12">
        <v>3.90707335273333</v>
      </c>
      <c r="E87" s="13">
        <f t="shared" si="80"/>
        <v>12.9599758935806</v>
      </c>
      <c r="F87" s="9" t="s">
        <v>109</v>
      </c>
      <c r="G87" s="6">
        <v>12</v>
      </c>
      <c r="H87" s="11">
        <f t="shared" si="63"/>
        <v>3.90707335273333</v>
      </c>
      <c r="I87" s="11">
        <f t="shared" si="64"/>
        <v>277.057073352733</v>
      </c>
      <c r="J87" s="11">
        <f t="shared" si="65"/>
        <v>0.0288085136238136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0.155797613514689</v>
      </c>
      <c r="P87" s="11">
        <f t="shared" si="68"/>
        <v>0.00448829767149556</v>
      </c>
      <c r="Q87" s="16">
        <f t="shared" si="69"/>
        <v>0.000583478697294423</v>
      </c>
      <c r="R87" s="11">
        <f t="shared" si="70"/>
        <v>0.0101740708333333</v>
      </c>
      <c r="S87" s="17">
        <f t="shared" si="71"/>
        <v>0.0573495807973709</v>
      </c>
      <c r="T87" s="3">
        <v>0.01</v>
      </c>
      <c r="U87" s="18">
        <f t="shared" si="72"/>
        <v>0.000573495807973709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0.0121734958079737</v>
      </c>
      <c r="AR87" s="25">
        <f t="shared" si="77"/>
        <v>7.82620833333333</v>
      </c>
      <c r="AS87" s="1">
        <f t="shared" si="78"/>
        <v>0.13</v>
      </c>
      <c r="AT87" s="2">
        <f t="shared" si="82"/>
        <v>7.05833333333333</v>
      </c>
      <c r="AU87" s="1">
        <f t="shared" si="79"/>
        <v>585.715928024106</v>
      </c>
      <c r="AV87" s="1">
        <f>SUM(AU76:AU87)</f>
        <v>10866.7828515301</v>
      </c>
    </row>
    <row r="88" s="1" customFormat="1" spans="1:46">
      <c r="A88" s="6"/>
      <c r="B88" s="6"/>
      <c r="C88" s="9">
        <v>12</v>
      </c>
      <c r="D88" s="12">
        <v>-1.12710576064516</v>
      </c>
      <c r="E88" s="13">
        <f t="shared" si="80"/>
        <v>3.90707335273333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v>91.104</v>
      </c>
      <c r="C91" s="9" t="s">
        <v>106</v>
      </c>
      <c r="D91" s="10">
        <v>-0.74</v>
      </c>
      <c r="E91" s="9"/>
      <c r="F91" s="9"/>
      <c r="G91" s="6">
        <v>1</v>
      </c>
      <c r="H91" s="11">
        <f t="shared" ref="H91:H102" si="83">E92</f>
        <v>-0.74</v>
      </c>
      <c r="I91" s="11">
        <f t="shared" ref="I91:I102" si="84">H91+273.15</f>
        <v>272.41</v>
      </c>
      <c r="J91" s="11">
        <f t="shared" ref="J91:J102" si="85">EXP(($C$18*(I91-$C$16))/($C$19*I91*$C$16))</f>
        <v>0.0158180530049872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0.00120090658413863</v>
      </c>
      <c r="Q91" s="16">
        <f t="shared" ref="Q91:Q102" si="89">P91*$B$93</f>
        <v>0.000156117855938021</v>
      </c>
      <c r="R91" s="11">
        <f t="shared" ref="R91:R102" si="90">L91*$B$93</f>
        <v>0.0098696</v>
      </c>
      <c r="S91" s="17">
        <f t="shared" ref="S91:S102" si="91">Q91/R91</f>
        <v>0.0158180530049872</v>
      </c>
      <c r="T91" s="3">
        <v>0.01</v>
      </c>
      <c r="U91" s="18">
        <f t="shared" ref="U91:U102" si="92">S91*T91</f>
        <v>0.000158180530049872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0.0149581805300499</v>
      </c>
      <c r="AR91" s="25">
        <f t="shared" ref="AR91:AR102" si="96">$B$91/12</f>
        <v>7.592</v>
      </c>
      <c r="AS91" s="1">
        <f t="shared" ref="AS91:AS102" si="97">$B$93</f>
        <v>0.13</v>
      </c>
      <c r="AT91" s="2">
        <f>$E$7/12</f>
        <v>0.908333333333333</v>
      </c>
      <c r="AU91" s="1">
        <f t="shared" ref="AU91:AU102" si="98">AT91*10000*AS91*0.67*AR91*AQ91</f>
        <v>89.8459234382628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-2.17491692545161</v>
      </c>
      <c r="E92" s="13">
        <f t="shared" ref="E92:E103" si="99">D91</f>
        <v>-0.74</v>
      </c>
      <c r="F92" s="9" t="s">
        <v>107</v>
      </c>
      <c r="G92" s="6">
        <v>2</v>
      </c>
      <c r="H92" s="11">
        <f t="shared" si="83"/>
        <v>-2.17491692545161</v>
      </c>
      <c r="I92" s="11">
        <f t="shared" si="84"/>
        <v>270.975083074548</v>
      </c>
      <c r="J92" s="11">
        <f t="shared" si="85"/>
        <v>0.0130903883856429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0.150639093415861</v>
      </c>
      <c r="P92" s="11">
        <f t="shared" si="88"/>
        <v>0.00197192423887477</v>
      </c>
      <c r="Q92" s="16">
        <f t="shared" si="89"/>
        <v>0.00025635015105372</v>
      </c>
      <c r="R92" s="11">
        <f t="shared" si="90"/>
        <v>0.0098696</v>
      </c>
      <c r="S92" s="17">
        <f t="shared" si="91"/>
        <v>0.0259737123139458</v>
      </c>
      <c r="T92" s="3">
        <v>0.01</v>
      </c>
      <c r="U92" s="18">
        <f t="shared" si="92"/>
        <v>0.000259737123139458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0.0150597371231395</v>
      </c>
      <c r="AR92" s="25">
        <f t="shared" si="96"/>
        <v>7.592</v>
      </c>
      <c r="AS92" s="1">
        <f t="shared" si="97"/>
        <v>0.13</v>
      </c>
      <c r="AT92" s="2">
        <f t="shared" ref="AT92:AT102" si="101">$E$7/12</f>
        <v>0.908333333333333</v>
      </c>
      <c r="AU92" s="1">
        <f t="shared" si="98"/>
        <v>90.4559204809544</v>
      </c>
    </row>
    <row r="93" s="1" customFormat="1" spans="1:47">
      <c r="A93" s="6" t="s">
        <v>70</v>
      </c>
      <c r="B93" s="6">
        <v>0.13</v>
      </c>
      <c r="C93" s="9">
        <v>2</v>
      </c>
      <c r="D93" s="12">
        <v>1.54625280814286</v>
      </c>
      <c r="E93" s="13">
        <f t="shared" si="99"/>
        <v>-2.17491692545161</v>
      </c>
      <c r="F93" s="9" t="s">
        <v>107</v>
      </c>
      <c r="G93" s="6">
        <v>3</v>
      </c>
      <c r="H93" s="11">
        <f t="shared" si="83"/>
        <v>1.54625280814286</v>
      </c>
      <c r="I93" s="11">
        <f t="shared" si="84"/>
        <v>274.696252808143</v>
      </c>
      <c r="J93" s="11">
        <f t="shared" si="85"/>
        <v>0.0212984927977473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0.224587169176987</v>
      </c>
      <c r="P93" s="11">
        <f t="shared" si="88"/>
        <v>0.0047833682051825</v>
      </c>
      <c r="Q93" s="16">
        <f t="shared" si="89"/>
        <v>0.000621837866673725</v>
      </c>
      <c r="R93" s="11">
        <f t="shared" si="90"/>
        <v>0.0098696</v>
      </c>
      <c r="S93" s="17">
        <f t="shared" si="91"/>
        <v>0.0630053767805915</v>
      </c>
      <c r="T93" s="3">
        <v>0.01</v>
      </c>
      <c r="U93" s="18">
        <f t="shared" si="92"/>
        <v>0.000630053767805915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0.0154300537678059</v>
      </c>
      <c r="AR93" s="25">
        <f t="shared" si="96"/>
        <v>7.592</v>
      </c>
      <c r="AS93" s="1">
        <f t="shared" si="97"/>
        <v>0.13</v>
      </c>
      <c r="AT93" s="2">
        <f t="shared" si="101"/>
        <v>0.908333333333333</v>
      </c>
      <c r="AU93" s="1">
        <f t="shared" si="98"/>
        <v>92.6802178035985</v>
      </c>
    </row>
    <row r="94" s="1" customFormat="1" spans="1:47">
      <c r="A94" s="6"/>
      <c r="B94" s="6"/>
      <c r="C94" s="9">
        <v>3</v>
      </c>
      <c r="D94" s="12">
        <v>8.09597056945161</v>
      </c>
      <c r="E94" s="13">
        <f t="shared" si="99"/>
        <v>1.54625280814286</v>
      </c>
      <c r="F94" s="9" t="s">
        <v>107</v>
      </c>
      <c r="G94" s="6">
        <v>4</v>
      </c>
      <c r="H94" s="11">
        <f t="shared" si="83"/>
        <v>8.09597056945161</v>
      </c>
      <c r="I94" s="11">
        <f t="shared" si="84"/>
        <v>281.245970569452</v>
      </c>
      <c r="J94" s="11">
        <f t="shared" si="85"/>
        <v>0.0486232849717111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0.295723800971804</v>
      </c>
      <c r="P94" s="11">
        <f t="shared" si="88"/>
        <v>0.0143790626475696</v>
      </c>
      <c r="Q94" s="16">
        <f t="shared" si="89"/>
        <v>0.00186927814418405</v>
      </c>
      <c r="R94" s="11">
        <f t="shared" si="90"/>
        <v>0.0098696</v>
      </c>
      <c r="S94" s="17">
        <f t="shared" si="91"/>
        <v>0.189397558582318</v>
      </c>
      <c r="T94" s="3">
        <v>0.01</v>
      </c>
      <c r="U94" s="18">
        <f t="shared" si="92"/>
        <v>0.00189397558582318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0.0166939755858232</v>
      </c>
      <c r="AR94" s="25">
        <f t="shared" si="96"/>
        <v>7.592</v>
      </c>
      <c r="AS94" s="1">
        <f t="shared" si="97"/>
        <v>0.13</v>
      </c>
      <c r="AT94" s="2">
        <f t="shared" si="101"/>
        <v>0.908333333333333</v>
      </c>
      <c r="AU94" s="1">
        <f t="shared" si="98"/>
        <v>100.271931425813</v>
      </c>
    </row>
    <row r="95" s="1" customFormat="1" spans="1:47">
      <c r="A95" s="6"/>
      <c r="B95" s="6"/>
      <c r="C95" s="9">
        <v>4</v>
      </c>
      <c r="D95" s="12">
        <v>17.2757151566667</v>
      </c>
      <c r="E95" s="13">
        <f t="shared" si="99"/>
        <v>8.09597056945161</v>
      </c>
      <c r="F95" s="9" t="s">
        <v>107</v>
      </c>
      <c r="G95" s="6">
        <v>5</v>
      </c>
      <c r="H95" s="11">
        <f t="shared" si="83"/>
        <v>17.2757151566667</v>
      </c>
      <c r="I95" s="11">
        <f t="shared" si="84"/>
        <v>290.425715156667</v>
      </c>
      <c r="J95" s="11">
        <f t="shared" si="85"/>
        <v>0.145237999505543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0.267277501408023</v>
      </c>
      <c r="O95" s="11">
        <f t="shared" si="100"/>
        <v>0.0899872369162117</v>
      </c>
      <c r="P95" s="11">
        <f t="shared" si="88"/>
        <v>0.0130695662707419</v>
      </c>
      <c r="Q95" s="16">
        <f t="shared" si="89"/>
        <v>0.00169904361519645</v>
      </c>
      <c r="R95" s="11">
        <f t="shared" si="90"/>
        <v>0.0098696</v>
      </c>
      <c r="S95" s="17">
        <f t="shared" si="91"/>
        <v>0.172149186917043</v>
      </c>
      <c r="T95" s="3">
        <v>0.01</v>
      </c>
      <c r="U95" s="18">
        <f t="shared" si="92"/>
        <v>0.00172149186917043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0.0288214918691704</v>
      </c>
      <c r="AR95" s="25">
        <f t="shared" si="96"/>
        <v>7.592</v>
      </c>
      <c r="AS95" s="1">
        <f t="shared" si="97"/>
        <v>0.13</v>
      </c>
      <c r="AT95" s="2">
        <f t="shared" si="101"/>
        <v>0.908333333333333</v>
      </c>
      <c r="AU95" s="1">
        <f t="shared" si="98"/>
        <v>173.115543474816</v>
      </c>
    </row>
    <row r="96" s="1" customFormat="1" spans="1:47">
      <c r="A96" s="6"/>
      <c r="B96" s="6"/>
      <c r="C96" s="9">
        <v>5</v>
      </c>
      <c r="D96" s="12">
        <v>22.9827908925806</v>
      </c>
      <c r="E96" s="13">
        <f t="shared" si="99"/>
        <v>17.2757151566667</v>
      </c>
      <c r="F96" s="9" t="s">
        <v>109</v>
      </c>
      <c r="G96" s="6">
        <v>6</v>
      </c>
      <c r="H96" s="11">
        <f t="shared" si="83"/>
        <v>22.9827908925806</v>
      </c>
      <c r="I96" s="11">
        <f t="shared" si="84"/>
        <v>296.132790892581</v>
      </c>
      <c r="J96" s="11">
        <f t="shared" si="85"/>
        <v>0.277129751030903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0.15283767064547</v>
      </c>
      <c r="P96" s="11">
        <f t="shared" si="88"/>
        <v>0.0423558656141223</v>
      </c>
      <c r="Q96" s="16">
        <f t="shared" si="89"/>
        <v>0.00550626252983589</v>
      </c>
      <c r="R96" s="11">
        <f t="shared" si="90"/>
        <v>0.0098696</v>
      </c>
      <c r="S96" s="17">
        <f t="shared" si="91"/>
        <v>0.557901285749766</v>
      </c>
      <c r="T96" s="3">
        <v>0.01</v>
      </c>
      <c r="U96" s="18">
        <f t="shared" si="92"/>
        <v>0.00557901285749766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0.0326790128574977</v>
      </c>
      <c r="AR96" s="25">
        <f t="shared" si="96"/>
        <v>7.592</v>
      </c>
      <c r="AS96" s="1">
        <f t="shared" si="97"/>
        <v>0.13</v>
      </c>
      <c r="AT96" s="2">
        <f t="shared" si="101"/>
        <v>0.908333333333333</v>
      </c>
      <c r="AU96" s="1">
        <f t="shared" si="98"/>
        <v>196.285643252826</v>
      </c>
    </row>
    <row r="97" s="1" customFormat="1" spans="1:47">
      <c r="A97" s="6"/>
      <c r="B97" s="6"/>
      <c r="C97" s="9">
        <v>6</v>
      </c>
      <c r="D97" s="12">
        <v>25.8419120353333</v>
      </c>
      <c r="E97" s="13">
        <f t="shared" si="99"/>
        <v>22.9827908925806</v>
      </c>
      <c r="F97" s="9" t="s">
        <v>107</v>
      </c>
      <c r="G97" s="6">
        <v>7</v>
      </c>
      <c r="H97" s="11">
        <f t="shared" si="83"/>
        <v>25.8419120353333</v>
      </c>
      <c r="I97" s="11">
        <f t="shared" si="84"/>
        <v>298.991912035333</v>
      </c>
      <c r="J97" s="11">
        <f t="shared" si="85"/>
        <v>0.37951729842314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0.186401805031348</v>
      </c>
      <c r="P97" s="11">
        <f t="shared" si="88"/>
        <v>0.0707427094666939</v>
      </c>
      <c r="Q97" s="16">
        <f t="shared" si="89"/>
        <v>0.00919655223067021</v>
      </c>
      <c r="R97" s="11">
        <f t="shared" si="90"/>
        <v>0.0098696</v>
      </c>
      <c r="S97" s="17">
        <f t="shared" si="91"/>
        <v>0.931805972954346</v>
      </c>
      <c r="T97" s="3">
        <v>0.01</v>
      </c>
      <c r="U97" s="18">
        <f t="shared" si="92"/>
        <v>0.00931805972954346</v>
      </c>
      <c r="V97" s="17"/>
      <c r="W97" s="3"/>
      <c r="X97" s="18"/>
      <c r="Y97" s="19">
        <v>0.04</v>
      </c>
      <c r="Z97" s="3">
        <v>0.49</v>
      </c>
      <c r="AA97" s="20">
        <f t="shared" si="93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0.0364180597295435</v>
      </c>
      <c r="AR97" s="25">
        <f t="shared" si="96"/>
        <v>7.592</v>
      </c>
      <c r="AS97" s="1">
        <f t="shared" si="97"/>
        <v>0.13</v>
      </c>
      <c r="AT97" s="2">
        <f t="shared" si="101"/>
        <v>0.908333333333333</v>
      </c>
      <c r="AU97" s="1">
        <f t="shared" si="98"/>
        <v>218.74413132382</v>
      </c>
    </row>
    <row r="98" s="1" customFormat="1" spans="1:47">
      <c r="A98" s="6"/>
      <c r="B98" s="6"/>
      <c r="C98" s="9">
        <v>7</v>
      </c>
      <c r="D98" s="12">
        <v>28.0367915467742</v>
      </c>
      <c r="E98" s="13">
        <f t="shared" si="99"/>
        <v>25.8419120353333</v>
      </c>
      <c r="F98" s="9" t="s">
        <v>107</v>
      </c>
      <c r="G98" s="6">
        <v>8</v>
      </c>
      <c r="H98" s="11">
        <f t="shared" si="83"/>
        <v>28.0367915467742</v>
      </c>
      <c r="I98" s="11">
        <f t="shared" si="84"/>
        <v>301.186791546774</v>
      </c>
      <c r="J98" s="11">
        <f t="shared" si="85"/>
        <v>0.481168923252275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0.191579095564654</v>
      </c>
      <c r="P98" s="11">
        <f t="shared" si="88"/>
        <v>0.092181907130489</v>
      </c>
      <c r="Q98" s="16">
        <f t="shared" si="89"/>
        <v>0.0119836479269636</v>
      </c>
      <c r="R98" s="11">
        <f t="shared" si="90"/>
        <v>0.0098696</v>
      </c>
      <c r="S98" s="17">
        <f t="shared" si="91"/>
        <v>1.21419793375249</v>
      </c>
      <c r="T98" s="3">
        <v>0.01</v>
      </c>
      <c r="U98" s="18">
        <f t="shared" si="92"/>
        <v>0.0121419793375249</v>
      </c>
      <c r="V98" s="17"/>
      <c r="W98" s="3"/>
      <c r="X98" s="18"/>
      <c r="Y98" s="19">
        <v>0.04</v>
      </c>
      <c r="Z98" s="3">
        <v>0.49</v>
      </c>
      <c r="AA98" s="20">
        <f t="shared" si="93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0.0392419793375249</v>
      </c>
      <c r="AR98" s="25">
        <f t="shared" si="96"/>
        <v>7.592</v>
      </c>
      <c r="AS98" s="1">
        <f t="shared" si="97"/>
        <v>0.13</v>
      </c>
      <c r="AT98" s="2">
        <f t="shared" si="101"/>
        <v>0.908333333333333</v>
      </c>
      <c r="AU98" s="1">
        <f t="shared" si="98"/>
        <v>235.705931215512</v>
      </c>
    </row>
    <row r="99" s="1" customFormat="1" spans="1:47">
      <c r="A99" s="6"/>
      <c r="B99" s="6"/>
      <c r="C99" s="9">
        <v>8</v>
      </c>
      <c r="D99" s="12">
        <v>26.0953328841935</v>
      </c>
      <c r="E99" s="13">
        <f t="shared" si="99"/>
        <v>28.0367915467742</v>
      </c>
      <c r="F99" s="9" t="s">
        <v>107</v>
      </c>
      <c r="G99" s="6">
        <v>9</v>
      </c>
      <c r="H99" s="11">
        <f t="shared" si="83"/>
        <v>26.0953328841935</v>
      </c>
      <c r="I99" s="11">
        <f t="shared" si="84"/>
        <v>299.245332884193</v>
      </c>
      <c r="J99" s="11">
        <f t="shared" si="85"/>
        <v>0.390129493444405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0.175317188434165</v>
      </c>
      <c r="P99" s="11">
        <f t="shared" si="88"/>
        <v>0.0683964059159179</v>
      </c>
      <c r="Q99" s="16">
        <f t="shared" si="89"/>
        <v>0.00889153276906933</v>
      </c>
      <c r="R99" s="11">
        <f t="shared" si="90"/>
        <v>0.0098696</v>
      </c>
      <c r="S99" s="17">
        <f t="shared" si="91"/>
        <v>0.900901026289752</v>
      </c>
      <c r="T99" s="3">
        <v>0.01</v>
      </c>
      <c r="U99" s="18">
        <f t="shared" si="92"/>
        <v>0.00900901026289752</v>
      </c>
      <c r="V99" s="17"/>
      <c r="W99" s="3"/>
      <c r="X99" s="18"/>
      <c r="Y99" s="19">
        <v>0.04</v>
      </c>
      <c r="Z99" s="3">
        <v>0.49</v>
      </c>
      <c r="AA99" s="20">
        <f t="shared" si="93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4"/>
        <v>0.0075</v>
      </c>
      <c r="AQ99" s="1">
        <f t="shared" si="95"/>
        <v>0.0361090102628975</v>
      </c>
      <c r="AR99" s="25">
        <f t="shared" si="96"/>
        <v>7.592</v>
      </c>
      <c r="AS99" s="1">
        <f t="shared" si="97"/>
        <v>0.13</v>
      </c>
      <c r="AT99" s="2">
        <f t="shared" si="101"/>
        <v>0.908333333333333</v>
      </c>
      <c r="AU99" s="1">
        <f t="shared" si="98"/>
        <v>216.887833717094</v>
      </c>
    </row>
    <row r="100" s="1" customFormat="1" spans="1:47">
      <c r="A100" s="6"/>
      <c r="B100" s="6"/>
      <c r="C100" s="9">
        <v>9</v>
      </c>
      <c r="D100" s="12">
        <v>23.3071756206667</v>
      </c>
      <c r="E100" s="13">
        <f t="shared" si="99"/>
        <v>26.0953328841935</v>
      </c>
      <c r="F100" s="9" t="s">
        <v>107</v>
      </c>
      <c r="G100" s="6">
        <v>10</v>
      </c>
      <c r="H100" s="11">
        <f t="shared" si="83"/>
        <v>23.3071756206667</v>
      </c>
      <c r="I100" s="11">
        <f t="shared" si="84"/>
        <v>296.457175620667</v>
      </c>
      <c r="J100" s="11">
        <f t="shared" si="85"/>
        <v>0.2872816345748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0.182840782518247</v>
      </c>
      <c r="P100" s="11">
        <f t="shared" si="88"/>
        <v>0.0525267988687775</v>
      </c>
      <c r="Q100" s="16">
        <f t="shared" si="89"/>
        <v>0.00682848385294107</v>
      </c>
      <c r="R100" s="11">
        <f t="shared" si="90"/>
        <v>0.0098696</v>
      </c>
      <c r="S100" s="17">
        <f t="shared" si="91"/>
        <v>0.691870374983897</v>
      </c>
      <c r="T100" s="3">
        <v>0.01</v>
      </c>
      <c r="U100" s="18">
        <f t="shared" si="92"/>
        <v>0.00691870374983897</v>
      </c>
      <c r="V100" s="17"/>
      <c r="W100" s="3"/>
      <c r="X100" s="18"/>
      <c r="Y100" s="19">
        <v>0.02</v>
      </c>
      <c r="Z100" s="3">
        <v>0.49</v>
      </c>
      <c r="AA100" s="20">
        <f t="shared" si="93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4"/>
        <v>0.005</v>
      </c>
      <c r="AQ100" s="1">
        <f t="shared" si="95"/>
        <v>0.021718703749839</v>
      </c>
      <c r="AR100" s="25">
        <f t="shared" si="96"/>
        <v>7.592</v>
      </c>
      <c r="AS100" s="1">
        <f t="shared" si="97"/>
        <v>0.13</v>
      </c>
      <c r="AT100" s="2">
        <f t="shared" si="101"/>
        <v>0.908333333333333</v>
      </c>
      <c r="AU100" s="1">
        <f t="shared" si="98"/>
        <v>130.452830835024</v>
      </c>
    </row>
    <row r="101" s="1" customFormat="1" spans="1:47">
      <c r="A101" s="6"/>
      <c r="B101" s="6"/>
      <c r="C101" s="9">
        <v>10</v>
      </c>
      <c r="D101" s="12">
        <v>12.9599758935806</v>
      </c>
      <c r="E101" s="13">
        <f t="shared" si="99"/>
        <v>23.3071756206667</v>
      </c>
      <c r="F101" s="9" t="s">
        <v>107</v>
      </c>
      <c r="G101" s="6">
        <v>11</v>
      </c>
      <c r="H101" s="11">
        <f t="shared" si="83"/>
        <v>12.9599758935806</v>
      </c>
      <c r="I101" s="11">
        <f t="shared" si="84"/>
        <v>286.109975893581</v>
      </c>
      <c r="J101" s="11">
        <f t="shared" si="85"/>
        <v>0.0875895936216568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0.123798284466996</v>
      </c>
      <c r="O101" s="11">
        <f t="shared" si="100"/>
        <v>0.0824356991824734</v>
      </c>
      <c r="P101" s="11">
        <f t="shared" si="88"/>
        <v>0.00722050939130999</v>
      </c>
      <c r="Q101" s="16">
        <f t="shared" si="89"/>
        <v>0.000938666220870299</v>
      </c>
      <c r="R101" s="11">
        <f t="shared" si="90"/>
        <v>0.0098696</v>
      </c>
      <c r="S101" s="17">
        <f t="shared" si="91"/>
        <v>0.0951068149540305</v>
      </c>
      <c r="T101" s="3">
        <v>0.01</v>
      </c>
      <c r="U101" s="18">
        <f t="shared" si="92"/>
        <v>0.000951068149540305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0.0157510681495403</v>
      </c>
      <c r="AR101" s="25">
        <f t="shared" si="96"/>
        <v>7.592</v>
      </c>
      <c r="AS101" s="1">
        <f t="shared" si="97"/>
        <v>0.13</v>
      </c>
      <c r="AT101" s="2">
        <f t="shared" si="101"/>
        <v>0.908333333333333</v>
      </c>
      <c r="AU101" s="1">
        <f t="shared" si="98"/>
        <v>94.6083823625132</v>
      </c>
    </row>
    <row r="102" s="1" customFormat="1" spans="1:48">
      <c r="A102" s="6"/>
      <c r="B102" s="6"/>
      <c r="C102" s="9">
        <v>11</v>
      </c>
      <c r="D102" s="12">
        <v>3.90707335273333</v>
      </c>
      <c r="E102" s="13">
        <f t="shared" si="99"/>
        <v>12.9599758935806</v>
      </c>
      <c r="F102" s="9" t="s">
        <v>109</v>
      </c>
      <c r="G102" s="6">
        <v>12</v>
      </c>
      <c r="H102" s="11">
        <f t="shared" si="83"/>
        <v>3.90707335273333</v>
      </c>
      <c r="I102" s="11">
        <f t="shared" si="84"/>
        <v>277.057073352733</v>
      </c>
      <c r="J102" s="11">
        <f t="shared" si="85"/>
        <v>0.0288085136238136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0.151135189791163</v>
      </c>
      <c r="P102" s="11">
        <f t="shared" si="88"/>
        <v>0.00435398017413639</v>
      </c>
      <c r="Q102" s="16">
        <f t="shared" si="89"/>
        <v>0.000566017422637731</v>
      </c>
      <c r="R102" s="11">
        <f t="shared" si="90"/>
        <v>0.0098696</v>
      </c>
      <c r="S102" s="17">
        <f t="shared" si="91"/>
        <v>0.0573495807973708</v>
      </c>
      <c r="T102" s="3">
        <v>0.01</v>
      </c>
      <c r="U102" s="18">
        <f t="shared" si="92"/>
        <v>0.000573495807973708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0.0153734958079737</v>
      </c>
      <c r="AR102" s="25">
        <f t="shared" si="96"/>
        <v>7.592</v>
      </c>
      <c r="AS102" s="1">
        <f t="shared" si="97"/>
        <v>0.13</v>
      </c>
      <c r="AT102" s="2">
        <f t="shared" si="101"/>
        <v>0.908333333333333</v>
      </c>
      <c r="AU102" s="1">
        <f t="shared" si="98"/>
        <v>92.3405038846028</v>
      </c>
      <c r="AV102" s="1">
        <f>SUM(AU91:AU102)</f>
        <v>1731.39479321484</v>
      </c>
    </row>
    <row r="103" s="1" customFormat="1" spans="1:46">
      <c r="A103" s="6"/>
      <c r="B103" s="6"/>
      <c r="C103" s="9">
        <v>12</v>
      </c>
      <c r="D103" s="12">
        <v>-1.12710576064516</v>
      </c>
      <c r="E103" s="13">
        <f t="shared" si="99"/>
        <v>3.90707335273333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</row>
    <row r="106" s="1" customFormat="1" spans="1:32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</row>
    <row r="107" s="1" customFormat="1" spans="1:32">
      <c r="A107" s="6" t="s">
        <v>105</v>
      </c>
      <c r="B107" s="6">
        <v>134.758</v>
      </c>
      <c r="C107" s="9" t="s">
        <v>106</v>
      </c>
      <c r="D107" s="10">
        <v>-0.74</v>
      </c>
      <c r="E107" s="9"/>
      <c r="F107" s="9"/>
      <c r="G107" s="6">
        <v>1</v>
      </c>
      <c r="H107" s="11">
        <f t="shared" ref="H107:H118" si="102">E108</f>
        <v>-0.74</v>
      </c>
      <c r="I107" s="11">
        <f t="shared" ref="I107:I118" si="103">H107+273.15</f>
        <v>272.41</v>
      </c>
      <c r="J107" s="11">
        <f t="shared" ref="J107:J118" si="104">EXP(($C$18*(I107-$C$16))/($C$19*I107*$C$16))</f>
        <v>0.0158180530049872</v>
      </c>
      <c r="K107" s="11">
        <f t="shared" ref="K107:K118" si="105">$B$107/12</f>
        <v>11.2298333333333</v>
      </c>
      <c r="L107" s="11">
        <f t="shared" ref="L107:L118" si="106"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07">O107*J107</f>
        <v>0.0479612067040363</v>
      </c>
      <c r="Q107" s="16">
        <f t="shared" ref="Q107:Q118" si="108">P107*$B$109</f>
        <v>0.0139087499441705</v>
      </c>
      <c r="R107" s="11">
        <f t="shared" ref="R107:R118" si="109">L107*$B$109</f>
        <v>0.87929595</v>
      </c>
      <c r="S107" s="17">
        <f t="shared" ref="S107:S118" si="110">Q107/R107</f>
        <v>0.0158180530049872</v>
      </c>
      <c r="T107" s="3">
        <v>0.27</v>
      </c>
      <c r="U107" s="18">
        <f t="shared" ref="U107:U118" si="111">S107*T107</f>
        <v>0.00427087431134653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0.227229830878695</v>
      </c>
      <c r="AC107" s="25">
        <f t="shared" ref="AC107:AC118" si="113">$B$107/12</f>
        <v>11.2298333333333</v>
      </c>
      <c r="AD107" s="1">
        <f t="shared" ref="AD107:AD118" si="114">$B$109</f>
        <v>0.29</v>
      </c>
      <c r="AE107" s="26">
        <f t="shared" ref="AE107:AE118" si="115">$E$9/12</f>
        <v>38.7258333333333</v>
      </c>
      <c r="AF107" s="1">
        <f t="shared" ref="AF107:AF118" si="116">AE107*10000*AC107*AB107</f>
        <v>988187.663864713</v>
      </c>
    </row>
    <row r="108" s="1" customFormat="1" spans="1:32">
      <c r="A108" s="6" t="s">
        <v>108</v>
      </c>
      <c r="B108" s="6">
        <v>27</v>
      </c>
      <c r="C108" s="9">
        <v>1</v>
      </c>
      <c r="D108" s="12">
        <v>-2.17491692545161</v>
      </c>
      <c r="E108" s="13">
        <f t="shared" ref="E108:E119" si="117">D107</f>
        <v>-0.74</v>
      </c>
      <c r="F108" s="9" t="s">
        <v>107</v>
      </c>
      <c r="G108" s="6">
        <v>2</v>
      </c>
      <c r="H108" s="11">
        <f t="shared" si="102"/>
        <v>-2.17491692545161</v>
      </c>
      <c r="I108" s="11">
        <f t="shared" si="103"/>
        <v>270.975083074548</v>
      </c>
      <c r="J108" s="11">
        <f t="shared" si="104"/>
        <v>0.0130903883856429</v>
      </c>
      <c r="K108" s="11">
        <f t="shared" si="105"/>
        <v>11.2298333333333</v>
      </c>
      <c r="L108" s="11">
        <f t="shared" si="106"/>
        <v>3.032055</v>
      </c>
      <c r="M108" s="6" t="s">
        <v>107</v>
      </c>
      <c r="N108" s="6"/>
      <c r="O108" s="11">
        <f t="shared" ref="O108:O118" si="118">L108+O107-P107-N108</f>
        <v>6.01614879329596</v>
      </c>
      <c r="P108" s="11">
        <f t="shared" si="107"/>
        <v>0.0787537242900611</v>
      </c>
      <c r="Q108" s="16">
        <f t="shared" si="108"/>
        <v>0.0228385800441177</v>
      </c>
      <c r="R108" s="11">
        <f t="shared" si="109"/>
        <v>0.87929595</v>
      </c>
      <c r="S108" s="17">
        <f t="shared" si="110"/>
        <v>0.0259737123139458</v>
      </c>
      <c r="T108" s="3">
        <v>0.27</v>
      </c>
      <c r="U108" s="18">
        <f t="shared" si="111"/>
        <v>0.00701290232476538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0.227762606921702</v>
      </c>
      <c r="AC108" s="25">
        <f t="shared" si="113"/>
        <v>11.2298333333333</v>
      </c>
      <c r="AD108" s="1">
        <f t="shared" si="114"/>
        <v>0.29</v>
      </c>
      <c r="AE108" s="26">
        <f t="shared" si="115"/>
        <v>38.7258333333333</v>
      </c>
      <c r="AF108" s="1">
        <f t="shared" si="116"/>
        <v>990504.625116088</v>
      </c>
    </row>
    <row r="109" s="1" customFormat="1" spans="1:32">
      <c r="A109" s="6" t="s">
        <v>70</v>
      </c>
      <c r="B109" s="6">
        <v>0.29</v>
      </c>
      <c r="C109" s="9">
        <v>2</v>
      </c>
      <c r="D109" s="12">
        <v>1.54625280814286</v>
      </c>
      <c r="E109" s="13">
        <f t="shared" si="117"/>
        <v>-2.17491692545161</v>
      </c>
      <c r="F109" s="9" t="s">
        <v>107</v>
      </c>
      <c r="G109" s="6">
        <v>3</v>
      </c>
      <c r="H109" s="11">
        <f t="shared" si="102"/>
        <v>1.54625280814286</v>
      </c>
      <c r="I109" s="11">
        <f t="shared" si="103"/>
        <v>274.696252808143</v>
      </c>
      <c r="J109" s="11">
        <f t="shared" si="104"/>
        <v>0.0212984927977473</v>
      </c>
      <c r="K109" s="11">
        <f t="shared" si="105"/>
        <v>11.2298333333333</v>
      </c>
      <c r="L109" s="11">
        <f t="shared" si="106"/>
        <v>3.032055</v>
      </c>
      <c r="M109" s="6" t="s">
        <v>107</v>
      </c>
      <c r="N109" s="6"/>
      <c r="O109" s="11">
        <f t="shared" si="118"/>
        <v>8.9694500690059</v>
      </c>
      <c r="P109" s="11">
        <f t="shared" si="107"/>
        <v>0.191035767694476</v>
      </c>
      <c r="Q109" s="16">
        <f t="shared" si="108"/>
        <v>0.0554003726313981</v>
      </c>
      <c r="R109" s="11">
        <f t="shared" si="109"/>
        <v>0.87929595</v>
      </c>
      <c r="S109" s="17">
        <f t="shared" si="110"/>
        <v>0.0630053767805915</v>
      </c>
      <c r="T109" s="3">
        <v>0.27</v>
      </c>
      <c r="U109" s="18">
        <f t="shared" si="111"/>
        <v>0.0170114517307597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0.229705325071287</v>
      </c>
      <c r="AC109" s="25">
        <f t="shared" si="113"/>
        <v>11.2298333333333</v>
      </c>
      <c r="AD109" s="1">
        <f t="shared" si="114"/>
        <v>0.29</v>
      </c>
      <c r="AE109" s="26">
        <f t="shared" si="115"/>
        <v>38.7258333333333</v>
      </c>
      <c r="AF109" s="1">
        <f t="shared" si="116"/>
        <v>998953.208219644</v>
      </c>
    </row>
    <row r="110" s="1" customFormat="1" spans="1:32">
      <c r="A110" s="6"/>
      <c r="B110" s="6"/>
      <c r="C110" s="9">
        <v>3</v>
      </c>
      <c r="D110" s="12">
        <v>8.09597056945161</v>
      </c>
      <c r="E110" s="13">
        <f t="shared" si="117"/>
        <v>1.54625280814286</v>
      </c>
      <c r="F110" s="9" t="s">
        <v>107</v>
      </c>
      <c r="G110" s="6">
        <v>4</v>
      </c>
      <c r="H110" s="11">
        <f t="shared" si="102"/>
        <v>8.09597056945161</v>
      </c>
      <c r="I110" s="11">
        <f t="shared" si="103"/>
        <v>281.245970569452</v>
      </c>
      <c r="J110" s="11">
        <f t="shared" si="104"/>
        <v>0.0486232849717111</v>
      </c>
      <c r="K110" s="11">
        <f t="shared" si="105"/>
        <v>11.2298333333333</v>
      </c>
      <c r="L110" s="11">
        <f t="shared" si="106"/>
        <v>3.032055</v>
      </c>
      <c r="M110" s="6" t="s">
        <v>107</v>
      </c>
      <c r="N110" s="6"/>
      <c r="O110" s="11">
        <f t="shared" si="118"/>
        <v>11.8104693013114</v>
      </c>
      <c r="P110" s="11">
        <f t="shared" si="107"/>
        <v>0.574263814487311</v>
      </c>
      <c r="Q110" s="16">
        <f t="shared" si="108"/>
        <v>0.16653650620132</v>
      </c>
      <c r="R110" s="11">
        <f t="shared" si="109"/>
        <v>0.87929595</v>
      </c>
      <c r="S110" s="17">
        <f t="shared" si="110"/>
        <v>0.189397558582318</v>
      </c>
      <c r="T110" s="3">
        <v>0.27</v>
      </c>
      <c r="U110" s="18">
        <f t="shared" si="111"/>
        <v>0.0511373408172259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2"/>
        <v>0.236335985320787</v>
      </c>
      <c r="AC110" s="25">
        <f t="shared" si="113"/>
        <v>11.2298333333333</v>
      </c>
      <c r="AD110" s="1">
        <f t="shared" si="114"/>
        <v>0.29</v>
      </c>
      <c r="AE110" s="26">
        <f t="shared" si="115"/>
        <v>38.7258333333333</v>
      </c>
      <c r="AF110" s="1">
        <f t="shared" si="116"/>
        <v>1027788.93210544</v>
      </c>
    </row>
    <row r="111" s="1" customFormat="1" spans="1:32">
      <c r="A111" s="6"/>
      <c r="B111" s="6"/>
      <c r="C111" s="9">
        <v>4</v>
      </c>
      <c r="D111" s="12">
        <v>17.2757151566667</v>
      </c>
      <c r="E111" s="13">
        <f t="shared" si="117"/>
        <v>8.09597056945161</v>
      </c>
      <c r="F111" s="9" t="s">
        <v>107</v>
      </c>
      <c r="G111" s="6">
        <v>5</v>
      </c>
      <c r="H111" s="11">
        <f t="shared" si="102"/>
        <v>17.2757151566667</v>
      </c>
      <c r="I111" s="11">
        <f t="shared" si="103"/>
        <v>290.425715156667</v>
      </c>
      <c r="J111" s="11">
        <f t="shared" si="104"/>
        <v>0.145237999505543</v>
      </c>
      <c r="K111" s="11">
        <f t="shared" si="105"/>
        <v>11.2298333333333</v>
      </c>
      <c r="L111" s="11">
        <f t="shared" si="106"/>
        <v>3.032055</v>
      </c>
      <c r="M111" s="6" t="s">
        <v>109</v>
      </c>
      <c r="N111" s="11">
        <f>(O110-P110)*$C$24/100</f>
        <v>10.6743952124829</v>
      </c>
      <c r="O111" s="11">
        <f t="shared" si="118"/>
        <v>3.5938652743412</v>
      </c>
      <c r="P111" s="11">
        <f t="shared" si="107"/>
        <v>0.521965802937756</v>
      </c>
      <c r="Q111" s="16">
        <f t="shared" si="108"/>
        <v>0.151370082851949</v>
      </c>
      <c r="R111" s="11">
        <f t="shared" si="109"/>
        <v>0.87929595</v>
      </c>
      <c r="S111" s="17">
        <f t="shared" si="110"/>
        <v>0.172149186917043</v>
      </c>
      <c r="T111" s="3">
        <v>0.27</v>
      </c>
      <c r="U111" s="18">
        <f t="shared" si="111"/>
        <v>0.0464802804676017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0.284231118494855</v>
      </c>
      <c r="AC111" s="25">
        <f t="shared" si="113"/>
        <v>11.2298333333333</v>
      </c>
      <c r="AD111" s="1">
        <f t="shared" si="114"/>
        <v>0.29</v>
      </c>
      <c r="AE111" s="26">
        <f t="shared" si="115"/>
        <v>38.7258333333333</v>
      </c>
      <c r="AF111" s="1">
        <f t="shared" si="116"/>
        <v>1236077.51630563</v>
      </c>
    </row>
    <row r="112" s="1" customFormat="1" spans="1:32">
      <c r="A112" s="6"/>
      <c r="B112" s="6"/>
      <c r="C112" s="9">
        <v>5</v>
      </c>
      <c r="D112" s="12">
        <v>22.9827908925806</v>
      </c>
      <c r="E112" s="13">
        <f t="shared" si="117"/>
        <v>17.2757151566667</v>
      </c>
      <c r="F112" s="9" t="s">
        <v>109</v>
      </c>
      <c r="G112" s="6">
        <v>6</v>
      </c>
      <c r="H112" s="11">
        <f t="shared" si="102"/>
        <v>22.9827908925806</v>
      </c>
      <c r="I112" s="11">
        <f t="shared" si="103"/>
        <v>296.132790892581</v>
      </c>
      <c r="J112" s="11">
        <f t="shared" si="104"/>
        <v>0.277129751030903</v>
      </c>
      <c r="K112" s="11">
        <f t="shared" si="105"/>
        <v>11.2298333333333</v>
      </c>
      <c r="L112" s="11">
        <f t="shared" si="106"/>
        <v>3.032055</v>
      </c>
      <c r="M112" s="6" t="s">
        <v>107</v>
      </c>
      <c r="N112" s="6"/>
      <c r="O112" s="11">
        <f t="shared" si="118"/>
        <v>6.10395447140345</v>
      </c>
      <c r="P112" s="11">
        <f t="shared" si="107"/>
        <v>1.69158738296401</v>
      </c>
      <c r="Q112" s="16">
        <f t="shared" si="108"/>
        <v>0.490560341059562</v>
      </c>
      <c r="R112" s="11">
        <f t="shared" si="109"/>
        <v>0.87929595</v>
      </c>
      <c r="S112" s="17">
        <f t="shared" si="110"/>
        <v>0.557901285749766</v>
      </c>
      <c r="T112" s="3">
        <v>0.27</v>
      </c>
      <c r="U112" s="18">
        <f t="shared" si="111"/>
        <v>0.150633347152437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2"/>
        <v>0.304468059351719</v>
      </c>
      <c r="AC112" s="25">
        <f t="shared" si="113"/>
        <v>11.2298333333333</v>
      </c>
      <c r="AD112" s="1">
        <f t="shared" si="114"/>
        <v>0.29</v>
      </c>
      <c r="AE112" s="26">
        <f t="shared" si="115"/>
        <v>38.7258333333333</v>
      </c>
      <c r="AF112" s="1">
        <f t="shared" si="116"/>
        <v>1324084.86653681</v>
      </c>
    </row>
    <row r="113" s="1" customFormat="1" spans="1:32">
      <c r="A113" s="6"/>
      <c r="B113" s="6"/>
      <c r="C113" s="9">
        <v>6</v>
      </c>
      <c r="D113" s="12">
        <v>25.8419120353333</v>
      </c>
      <c r="E113" s="13">
        <f t="shared" si="117"/>
        <v>22.9827908925806</v>
      </c>
      <c r="F113" s="9" t="s">
        <v>107</v>
      </c>
      <c r="G113" s="6">
        <v>7</v>
      </c>
      <c r="H113" s="11">
        <f t="shared" si="102"/>
        <v>25.8419120353333</v>
      </c>
      <c r="I113" s="11">
        <f t="shared" si="103"/>
        <v>298.991912035333</v>
      </c>
      <c r="J113" s="11">
        <f t="shared" si="104"/>
        <v>0.37951729842314</v>
      </c>
      <c r="K113" s="11">
        <f t="shared" si="105"/>
        <v>11.2298333333333</v>
      </c>
      <c r="L113" s="11">
        <f t="shared" si="106"/>
        <v>3.032055</v>
      </c>
      <c r="M113" s="6" t="s">
        <v>107</v>
      </c>
      <c r="N113" s="6"/>
      <c r="O113" s="11">
        <f t="shared" si="118"/>
        <v>7.44442208843944</v>
      </c>
      <c r="P113" s="11">
        <f t="shared" si="107"/>
        <v>2.82528695932609</v>
      </c>
      <c r="Q113" s="16">
        <f t="shared" si="108"/>
        <v>0.819333218204566</v>
      </c>
      <c r="R113" s="11">
        <f t="shared" si="109"/>
        <v>0.87929595</v>
      </c>
      <c r="S113" s="17">
        <f t="shared" si="110"/>
        <v>0.931805972954345</v>
      </c>
      <c r="T113" s="3">
        <v>0.27</v>
      </c>
      <c r="U113" s="18">
        <f t="shared" si="111"/>
        <v>0.251587612697673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12"/>
        <v>0.324083473147158</v>
      </c>
      <c r="AC113" s="25">
        <f t="shared" si="113"/>
        <v>11.2298333333333</v>
      </c>
      <c r="AD113" s="1">
        <f t="shared" si="114"/>
        <v>0.29</v>
      </c>
      <c r="AE113" s="26">
        <f t="shared" si="115"/>
        <v>38.7258333333333</v>
      </c>
      <c r="AF113" s="1">
        <f t="shared" si="116"/>
        <v>1409389.29095722</v>
      </c>
    </row>
    <row r="114" s="1" customFormat="1" spans="1:32">
      <c r="A114" s="6"/>
      <c r="B114" s="6"/>
      <c r="C114" s="9">
        <v>7</v>
      </c>
      <c r="D114" s="12">
        <v>28.0367915467742</v>
      </c>
      <c r="E114" s="13">
        <f t="shared" si="117"/>
        <v>25.8419120353333</v>
      </c>
      <c r="F114" s="9" t="s">
        <v>107</v>
      </c>
      <c r="G114" s="6">
        <v>8</v>
      </c>
      <c r="H114" s="11">
        <f t="shared" si="102"/>
        <v>28.0367915467742</v>
      </c>
      <c r="I114" s="11">
        <f t="shared" si="103"/>
        <v>301.186791546774</v>
      </c>
      <c r="J114" s="11">
        <f t="shared" si="104"/>
        <v>0.481168923252275</v>
      </c>
      <c r="K114" s="11">
        <f t="shared" si="105"/>
        <v>11.2298333333333</v>
      </c>
      <c r="L114" s="11">
        <f t="shared" si="106"/>
        <v>3.032055</v>
      </c>
      <c r="M114" s="6" t="s">
        <v>107</v>
      </c>
      <c r="N114" s="6"/>
      <c r="O114" s="11">
        <f t="shared" si="118"/>
        <v>7.65119012911335</v>
      </c>
      <c r="P114" s="11">
        <f t="shared" si="107"/>
        <v>3.6815149160239</v>
      </c>
      <c r="Q114" s="16">
        <f t="shared" si="108"/>
        <v>1.06763932564693</v>
      </c>
      <c r="R114" s="11">
        <f t="shared" si="109"/>
        <v>0.87929595</v>
      </c>
      <c r="S114" s="17">
        <f t="shared" si="110"/>
        <v>1.21419793375249</v>
      </c>
      <c r="T114" s="3">
        <v>0.27</v>
      </c>
      <c r="U114" s="18">
        <f t="shared" si="111"/>
        <v>0.327833442113172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12"/>
        <v>0.338898037802589</v>
      </c>
      <c r="AC114" s="25">
        <f t="shared" si="113"/>
        <v>11.2298333333333</v>
      </c>
      <c r="AD114" s="1">
        <f t="shared" si="114"/>
        <v>0.29</v>
      </c>
      <c r="AE114" s="26">
        <f t="shared" si="115"/>
        <v>38.7258333333333</v>
      </c>
      <c r="AF114" s="1">
        <f t="shared" si="116"/>
        <v>1473815.55920471</v>
      </c>
    </row>
    <row r="115" s="1" customFormat="1" spans="1:32">
      <c r="A115" s="6"/>
      <c r="B115" s="6"/>
      <c r="C115" s="9">
        <v>8</v>
      </c>
      <c r="D115" s="12">
        <v>26.0953328841935</v>
      </c>
      <c r="E115" s="13">
        <f t="shared" si="117"/>
        <v>28.0367915467742</v>
      </c>
      <c r="F115" s="9" t="s">
        <v>107</v>
      </c>
      <c r="G115" s="6">
        <v>9</v>
      </c>
      <c r="H115" s="11">
        <f t="shared" si="102"/>
        <v>26.0953328841935</v>
      </c>
      <c r="I115" s="11">
        <f t="shared" si="103"/>
        <v>299.245332884193</v>
      </c>
      <c r="J115" s="11">
        <f t="shared" si="104"/>
        <v>0.390129493444405</v>
      </c>
      <c r="K115" s="11">
        <f t="shared" si="105"/>
        <v>11.2298333333333</v>
      </c>
      <c r="L115" s="11">
        <f t="shared" si="106"/>
        <v>3.032055</v>
      </c>
      <c r="M115" s="6" t="s">
        <v>107</v>
      </c>
      <c r="N115" s="6"/>
      <c r="O115" s="11">
        <f t="shared" si="118"/>
        <v>7.00173021308945</v>
      </c>
      <c r="P115" s="11">
        <f t="shared" si="107"/>
        <v>2.73158146126697</v>
      </c>
      <c r="Q115" s="16">
        <f t="shared" si="108"/>
        <v>0.792158623767422</v>
      </c>
      <c r="R115" s="11">
        <f t="shared" si="109"/>
        <v>0.87929595</v>
      </c>
      <c r="S115" s="17">
        <f t="shared" si="110"/>
        <v>0.900901026289752</v>
      </c>
      <c r="T115" s="3">
        <v>0.27</v>
      </c>
      <c r="U115" s="18">
        <f t="shared" si="111"/>
        <v>0.243243277098233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12"/>
        <v>0.322462168740187</v>
      </c>
      <c r="AC115" s="25">
        <f t="shared" si="113"/>
        <v>11.2298333333333</v>
      </c>
      <c r="AD115" s="1">
        <f t="shared" si="114"/>
        <v>0.29</v>
      </c>
      <c r="AE115" s="26">
        <f t="shared" si="115"/>
        <v>38.7258333333333</v>
      </c>
      <c r="AF115" s="1">
        <f t="shared" si="116"/>
        <v>1402338.48689623</v>
      </c>
    </row>
    <row r="116" s="1" customFormat="1" spans="1:32">
      <c r="A116" s="6"/>
      <c r="B116" s="6"/>
      <c r="C116" s="9">
        <v>9</v>
      </c>
      <c r="D116" s="12">
        <v>23.3071756206667</v>
      </c>
      <c r="E116" s="13">
        <f t="shared" si="117"/>
        <v>26.0953328841935</v>
      </c>
      <c r="F116" s="9" t="s">
        <v>107</v>
      </c>
      <c r="G116" s="6">
        <v>10</v>
      </c>
      <c r="H116" s="11">
        <f t="shared" si="102"/>
        <v>23.3071756206667</v>
      </c>
      <c r="I116" s="11">
        <f t="shared" si="103"/>
        <v>296.457175620667</v>
      </c>
      <c r="J116" s="11">
        <f t="shared" si="104"/>
        <v>0.2872816345748</v>
      </c>
      <c r="K116" s="11">
        <f t="shared" si="105"/>
        <v>11.2298333333333</v>
      </c>
      <c r="L116" s="11">
        <f t="shared" si="106"/>
        <v>3.032055</v>
      </c>
      <c r="M116" s="6" t="s">
        <v>107</v>
      </c>
      <c r="N116" s="6"/>
      <c r="O116" s="11">
        <f t="shared" si="118"/>
        <v>7.30220375182248</v>
      </c>
      <c r="P116" s="11">
        <f t="shared" si="107"/>
        <v>2.0977890298218</v>
      </c>
      <c r="Q116" s="16">
        <f t="shared" si="108"/>
        <v>0.608358818648322</v>
      </c>
      <c r="R116" s="11">
        <f t="shared" si="109"/>
        <v>0.87929595</v>
      </c>
      <c r="S116" s="17">
        <f t="shared" si="110"/>
        <v>0.691870374983897</v>
      </c>
      <c r="T116" s="3">
        <v>0.27</v>
      </c>
      <c r="U116" s="18">
        <f t="shared" si="111"/>
        <v>0.186805001245652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12"/>
        <v>0.26269621174203</v>
      </c>
      <c r="AC116" s="25">
        <f t="shared" si="113"/>
        <v>11.2298333333333</v>
      </c>
      <c r="AD116" s="1">
        <f t="shared" si="114"/>
        <v>0.29</v>
      </c>
      <c r="AE116" s="26">
        <f t="shared" si="115"/>
        <v>38.7258333333333</v>
      </c>
      <c r="AF116" s="1">
        <f t="shared" si="116"/>
        <v>1142425.5115784</v>
      </c>
    </row>
    <row r="117" s="1" customFormat="1" spans="1:32">
      <c r="A117" s="6"/>
      <c r="B117" s="6"/>
      <c r="C117" s="9">
        <v>10</v>
      </c>
      <c r="D117" s="12">
        <v>12.9599758935806</v>
      </c>
      <c r="E117" s="13">
        <f t="shared" si="117"/>
        <v>23.3071756206667</v>
      </c>
      <c r="F117" s="9" t="s">
        <v>107</v>
      </c>
      <c r="G117" s="6">
        <v>11</v>
      </c>
      <c r="H117" s="11">
        <f t="shared" si="102"/>
        <v>12.9599758935806</v>
      </c>
      <c r="I117" s="11">
        <f t="shared" si="103"/>
        <v>286.109975893581</v>
      </c>
      <c r="J117" s="11">
        <f t="shared" si="104"/>
        <v>0.0875895936216568</v>
      </c>
      <c r="K117" s="11">
        <f t="shared" si="105"/>
        <v>11.2298333333333</v>
      </c>
      <c r="L117" s="11">
        <f t="shared" si="106"/>
        <v>3.032055</v>
      </c>
      <c r="M117" s="6" t="s">
        <v>109</v>
      </c>
      <c r="N117" s="11">
        <f>(O116-P116)*$C$24/100</f>
        <v>4.94419398590064</v>
      </c>
      <c r="O117" s="11">
        <f t="shared" si="118"/>
        <v>3.29227573610003</v>
      </c>
      <c r="P117" s="11">
        <f t="shared" si="107"/>
        <v>0.288369093815443</v>
      </c>
      <c r="Q117" s="16">
        <f t="shared" si="108"/>
        <v>0.0836270372064784</v>
      </c>
      <c r="R117" s="11">
        <f t="shared" si="109"/>
        <v>0.87929595</v>
      </c>
      <c r="S117" s="17">
        <f t="shared" si="110"/>
        <v>0.0951068149540304</v>
      </c>
      <c r="T117" s="3">
        <v>0.27</v>
      </c>
      <c r="U117" s="18">
        <f t="shared" si="111"/>
        <v>0.0256788400375882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0.231389398619303</v>
      </c>
      <c r="AC117" s="25">
        <f t="shared" si="113"/>
        <v>11.2298333333333</v>
      </c>
      <c r="AD117" s="1">
        <f t="shared" si="114"/>
        <v>0.29</v>
      </c>
      <c r="AE117" s="26">
        <f t="shared" si="115"/>
        <v>38.7258333333333</v>
      </c>
      <c r="AF117" s="1">
        <f t="shared" si="116"/>
        <v>1006276.98564251</v>
      </c>
    </row>
    <row r="118" s="1" customFormat="1" spans="1:33">
      <c r="A118" s="6"/>
      <c r="B118" s="6"/>
      <c r="C118" s="9">
        <v>11</v>
      </c>
      <c r="D118" s="12">
        <v>3.90707335273333</v>
      </c>
      <c r="E118" s="13">
        <f t="shared" si="117"/>
        <v>12.9599758935806</v>
      </c>
      <c r="F118" s="9" t="s">
        <v>109</v>
      </c>
      <c r="G118" s="6">
        <v>12</v>
      </c>
      <c r="H118" s="11">
        <f t="shared" si="102"/>
        <v>3.90707335273333</v>
      </c>
      <c r="I118" s="11">
        <f t="shared" si="103"/>
        <v>277.057073352733</v>
      </c>
      <c r="J118" s="11">
        <f t="shared" si="104"/>
        <v>0.0288085136238136</v>
      </c>
      <c r="K118" s="11">
        <f t="shared" si="105"/>
        <v>11.2298333333333</v>
      </c>
      <c r="L118" s="11">
        <f t="shared" si="106"/>
        <v>3.032055</v>
      </c>
      <c r="M118" s="6" t="s">
        <v>107</v>
      </c>
      <c r="N118" s="6"/>
      <c r="O118" s="11">
        <f t="shared" si="118"/>
        <v>6.03596164228459</v>
      </c>
      <c r="P118" s="11">
        <f t="shared" si="107"/>
        <v>0.173887083204572</v>
      </c>
      <c r="Q118" s="16">
        <f t="shared" si="108"/>
        <v>0.0504272541293259</v>
      </c>
      <c r="R118" s="11">
        <f t="shared" si="109"/>
        <v>0.87929595</v>
      </c>
      <c r="S118" s="17">
        <f t="shared" si="110"/>
        <v>0.0573495807973708</v>
      </c>
      <c r="T118" s="3">
        <v>0.27</v>
      </c>
      <c r="U118" s="18">
        <f t="shared" si="111"/>
        <v>0.0154843868152901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0.229408616358211</v>
      </c>
      <c r="AC118" s="25">
        <f t="shared" si="113"/>
        <v>11.2298333333333</v>
      </c>
      <c r="AD118" s="1">
        <f t="shared" si="114"/>
        <v>0.29</v>
      </c>
      <c r="AE118" s="26">
        <f t="shared" si="115"/>
        <v>38.7258333333333</v>
      </c>
      <c r="AF118" s="1">
        <f t="shared" si="116"/>
        <v>997662.867559314</v>
      </c>
      <c r="AG118" s="1">
        <f>SUM(AF107:AF118)</f>
        <v>13997505.5139867</v>
      </c>
    </row>
    <row r="119" s="1" customFormat="1" spans="1:46">
      <c r="A119" s="6"/>
      <c r="B119" s="6"/>
      <c r="C119" s="9">
        <v>12</v>
      </c>
      <c r="D119" s="12">
        <v>-1.12710576064516</v>
      </c>
      <c r="E119" s="13">
        <f t="shared" si="117"/>
        <v>3.90707335273333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v>625.464</v>
      </c>
      <c r="C123" s="9" t="s">
        <v>106</v>
      </c>
      <c r="D123" s="10">
        <v>-0.74</v>
      </c>
      <c r="E123" s="9"/>
      <c r="F123" s="9"/>
      <c r="G123" s="6">
        <v>1</v>
      </c>
      <c r="H123" s="11">
        <f t="shared" ref="H123:H134" si="119">E124</f>
        <v>-0.74</v>
      </c>
      <c r="I123" s="11">
        <f t="shared" ref="I123:I134" si="120">H123+273.15</f>
        <v>272.41</v>
      </c>
      <c r="J123" s="11">
        <f t="shared" ref="J123:J134" si="121">EXP(($C$18*(I123-$C$16))/($C$19*I123*$C$16))</f>
        <v>0.0158180530049872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0.00824468558725941</v>
      </c>
      <c r="Q123" s="16">
        <f t="shared" ref="Q123:Q134" si="125">P123*$B$125</f>
        <v>0.00214361825268745</v>
      </c>
      <c r="R123" s="11">
        <f t="shared" ref="R123:R134" si="126">L123*$B$125</f>
        <v>0.1355172</v>
      </c>
      <c r="S123" s="17">
        <f t="shared" ref="S123:S134" si="127">Q123/R123</f>
        <v>0.0158180530049872</v>
      </c>
      <c r="T123" s="3">
        <v>0.01</v>
      </c>
      <c r="U123" s="18">
        <f t="shared" ref="U123:U134" si="128">S123*T123</f>
        <v>0.000158180530049872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0.00564818053004987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>$E$10/12</f>
        <v>0</v>
      </c>
      <c r="AX123" s="1">
        <f t="shared" ref="AX123:AX134" si="134">AW123*10000*AV123*0.67*AU123*AT123</f>
        <v>0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-2.17491692545161</v>
      </c>
      <c r="E124" s="13">
        <f t="shared" ref="E124:E135" si="135">D123</f>
        <v>-0.74</v>
      </c>
      <c r="F124" s="9" t="s">
        <v>107</v>
      </c>
      <c r="G124" s="6">
        <v>2</v>
      </c>
      <c r="H124" s="11">
        <f t="shared" si="119"/>
        <v>-2.17491692545161</v>
      </c>
      <c r="I124" s="11">
        <f t="shared" si="120"/>
        <v>270.975083074548</v>
      </c>
      <c r="J124" s="11">
        <f t="shared" si="121"/>
        <v>0.0130903883856429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1.03419531441274</v>
      </c>
      <c r="P124" s="11">
        <f t="shared" si="124"/>
        <v>0.0135380183322749</v>
      </c>
      <c r="Q124" s="16">
        <f t="shared" si="125"/>
        <v>0.00351988476639146</v>
      </c>
      <c r="R124" s="11">
        <f t="shared" si="126"/>
        <v>0.1355172</v>
      </c>
      <c r="S124" s="17">
        <f t="shared" si="127"/>
        <v>0.0259737123139458</v>
      </c>
      <c r="T124" s="3">
        <v>0.01</v>
      </c>
      <c r="U124" s="18">
        <f t="shared" si="128"/>
        <v>0.000259737123139458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0.00574973712313946</v>
      </c>
      <c r="AU124" s="25">
        <f t="shared" si="132"/>
        <v>52.122</v>
      </c>
      <c r="AV124" s="1">
        <f t="shared" si="133"/>
        <v>0.26</v>
      </c>
      <c r="AW124" s="2">
        <f t="shared" ref="AW124:AW134" si="137">$E$10/12</f>
        <v>0</v>
      </c>
      <c r="AX124" s="1">
        <f t="shared" si="134"/>
        <v>0</v>
      </c>
    </row>
    <row r="125" s="1" customFormat="1" spans="1:50">
      <c r="A125" s="6" t="s">
        <v>70</v>
      </c>
      <c r="B125" s="6">
        <v>0.26</v>
      </c>
      <c r="C125" s="9">
        <v>2</v>
      </c>
      <c r="D125" s="12">
        <v>1.54625280814286</v>
      </c>
      <c r="E125" s="13">
        <f t="shared" si="135"/>
        <v>-2.17491692545161</v>
      </c>
      <c r="F125" s="9" t="s">
        <v>107</v>
      </c>
      <c r="G125" s="6">
        <v>3</v>
      </c>
      <c r="H125" s="11">
        <f t="shared" si="119"/>
        <v>1.54625280814286</v>
      </c>
      <c r="I125" s="11">
        <f t="shared" si="120"/>
        <v>274.696252808143</v>
      </c>
      <c r="J125" s="11">
        <f t="shared" si="121"/>
        <v>0.0212984927977473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1.54187729608047</v>
      </c>
      <c r="P125" s="11">
        <f t="shared" si="124"/>
        <v>0.0328396624855799</v>
      </c>
      <c r="Q125" s="16">
        <f t="shared" si="125"/>
        <v>0.00853831224625077</v>
      </c>
      <c r="R125" s="11">
        <f t="shared" si="126"/>
        <v>0.1355172</v>
      </c>
      <c r="S125" s="17">
        <f t="shared" si="127"/>
        <v>0.0630053767805915</v>
      </c>
      <c r="T125" s="3">
        <v>0.01</v>
      </c>
      <c r="U125" s="18">
        <f t="shared" si="128"/>
        <v>0.000630053767805915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0.00612005376780591</v>
      </c>
      <c r="AU125" s="25">
        <f t="shared" si="132"/>
        <v>52.122</v>
      </c>
      <c r="AV125" s="1">
        <f t="shared" si="133"/>
        <v>0.26</v>
      </c>
      <c r="AW125" s="2">
        <f t="shared" si="137"/>
        <v>0</v>
      </c>
      <c r="AX125" s="1">
        <f t="shared" si="134"/>
        <v>0</v>
      </c>
    </row>
    <row r="126" s="1" customFormat="1" spans="1:50">
      <c r="A126" s="6"/>
      <c r="B126" s="6"/>
      <c r="C126" s="9">
        <v>3</v>
      </c>
      <c r="D126" s="12">
        <v>8.09597056945161</v>
      </c>
      <c r="E126" s="13">
        <f t="shared" si="135"/>
        <v>1.54625280814286</v>
      </c>
      <c r="F126" s="9" t="s">
        <v>107</v>
      </c>
      <c r="G126" s="6">
        <v>4</v>
      </c>
      <c r="H126" s="11">
        <f t="shared" si="119"/>
        <v>8.09597056945161</v>
      </c>
      <c r="I126" s="11">
        <f t="shared" si="120"/>
        <v>281.245970569452</v>
      </c>
      <c r="J126" s="11">
        <f t="shared" si="121"/>
        <v>0.0486232849717111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2.03025763359489</v>
      </c>
      <c r="P126" s="11">
        <f t="shared" si="124"/>
        <v>0.0987177954842759</v>
      </c>
      <c r="Q126" s="16">
        <f t="shared" si="125"/>
        <v>0.0256666268259117</v>
      </c>
      <c r="R126" s="11">
        <f t="shared" si="126"/>
        <v>0.1355172</v>
      </c>
      <c r="S126" s="17">
        <f t="shared" si="127"/>
        <v>0.189397558582318</v>
      </c>
      <c r="T126" s="3">
        <v>0.01</v>
      </c>
      <c r="U126" s="18">
        <f t="shared" si="128"/>
        <v>0.00189397558582318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0.00738397558582318</v>
      </c>
      <c r="AU126" s="25">
        <f t="shared" si="132"/>
        <v>52.122</v>
      </c>
      <c r="AV126" s="1">
        <f t="shared" si="133"/>
        <v>0.26</v>
      </c>
      <c r="AW126" s="2">
        <f t="shared" si="137"/>
        <v>0</v>
      </c>
      <c r="AX126" s="1">
        <f t="shared" si="134"/>
        <v>0</v>
      </c>
    </row>
    <row r="127" s="1" customFormat="1" spans="1:50">
      <c r="A127" s="6"/>
      <c r="B127" s="6"/>
      <c r="C127" s="9">
        <v>4</v>
      </c>
      <c r="D127" s="12">
        <v>17.2757151566667</v>
      </c>
      <c r="E127" s="13">
        <f t="shared" si="135"/>
        <v>8.09597056945161</v>
      </c>
      <c r="F127" s="9" t="s">
        <v>107</v>
      </c>
      <c r="G127" s="6">
        <v>5</v>
      </c>
      <c r="H127" s="11">
        <f t="shared" si="119"/>
        <v>17.2757151566667</v>
      </c>
      <c r="I127" s="11">
        <f t="shared" si="120"/>
        <v>290.425715156667</v>
      </c>
      <c r="J127" s="11">
        <f t="shared" si="121"/>
        <v>0.145237999505543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1.83496284620508</v>
      </c>
      <c r="O127" s="11">
        <f t="shared" si="136"/>
        <v>0.617796991905531</v>
      </c>
      <c r="P127" s="11">
        <f t="shared" si="124"/>
        <v>0.0897275992049013</v>
      </c>
      <c r="Q127" s="16">
        <f t="shared" si="125"/>
        <v>0.0233291757932743</v>
      </c>
      <c r="R127" s="11">
        <f t="shared" si="126"/>
        <v>0.1355172</v>
      </c>
      <c r="S127" s="17">
        <f t="shared" si="127"/>
        <v>0.172149186917043</v>
      </c>
      <c r="T127" s="3">
        <v>0.01</v>
      </c>
      <c r="U127" s="18">
        <f t="shared" si="128"/>
        <v>0.00172149186917043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0.0116714918691704</v>
      </c>
      <c r="AU127" s="25">
        <f t="shared" si="132"/>
        <v>52.122</v>
      </c>
      <c r="AV127" s="1">
        <f t="shared" si="133"/>
        <v>0.26</v>
      </c>
      <c r="AW127" s="2">
        <f t="shared" si="137"/>
        <v>0</v>
      </c>
      <c r="AX127" s="1">
        <f t="shared" si="134"/>
        <v>0</v>
      </c>
    </row>
    <row r="128" s="1" customFormat="1" spans="1:50">
      <c r="A128" s="6"/>
      <c r="B128" s="6"/>
      <c r="C128" s="9">
        <v>5</v>
      </c>
      <c r="D128" s="12">
        <v>22.9827908925806</v>
      </c>
      <c r="E128" s="13">
        <f t="shared" si="135"/>
        <v>17.2757151566667</v>
      </c>
      <c r="F128" s="9" t="s">
        <v>109</v>
      </c>
      <c r="G128" s="6">
        <v>6</v>
      </c>
      <c r="H128" s="11">
        <f t="shared" si="119"/>
        <v>22.9827908925806</v>
      </c>
      <c r="I128" s="11">
        <f t="shared" si="120"/>
        <v>296.132790892581</v>
      </c>
      <c r="J128" s="11">
        <f t="shared" si="121"/>
        <v>0.277129751030903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1.04928939270063</v>
      </c>
      <c r="P128" s="11">
        <f t="shared" si="124"/>
        <v>0.290789308158493</v>
      </c>
      <c r="Q128" s="16">
        <f t="shared" si="125"/>
        <v>0.0756052201212083</v>
      </c>
      <c r="R128" s="11">
        <f t="shared" si="126"/>
        <v>0.1355172</v>
      </c>
      <c r="S128" s="17">
        <f t="shared" si="127"/>
        <v>0.557901285749767</v>
      </c>
      <c r="T128" s="3">
        <v>0.01</v>
      </c>
      <c r="U128" s="18">
        <f t="shared" si="128"/>
        <v>0.00557901285749767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0.0155290128574977</v>
      </c>
      <c r="AU128" s="25">
        <f t="shared" si="132"/>
        <v>52.122</v>
      </c>
      <c r="AV128" s="1">
        <f t="shared" si="133"/>
        <v>0.26</v>
      </c>
      <c r="AW128" s="2">
        <f t="shared" si="137"/>
        <v>0</v>
      </c>
      <c r="AX128" s="1">
        <f t="shared" si="134"/>
        <v>0</v>
      </c>
    </row>
    <row r="129" s="1" customFormat="1" spans="1:50">
      <c r="A129" s="6"/>
      <c r="B129" s="6"/>
      <c r="C129" s="9">
        <v>6</v>
      </c>
      <c r="D129" s="12">
        <v>25.8419120353333</v>
      </c>
      <c r="E129" s="13">
        <f t="shared" si="135"/>
        <v>22.9827908925806</v>
      </c>
      <c r="F129" s="9" t="s">
        <v>107</v>
      </c>
      <c r="G129" s="6">
        <v>7</v>
      </c>
      <c r="H129" s="11">
        <f t="shared" si="119"/>
        <v>25.8419120353333</v>
      </c>
      <c r="I129" s="11">
        <f t="shared" si="120"/>
        <v>298.991912035333</v>
      </c>
      <c r="J129" s="11">
        <f t="shared" si="121"/>
        <v>0.37951729842314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1.27972008454214</v>
      </c>
      <c r="P129" s="11">
        <f t="shared" si="124"/>
        <v>0.485675909223264</v>
      </c>
      <c r="Q129" s="16">
        <f t="shared" si="125"/>
        <v>0.126275736398049</v>
      </c>
      <c r="R129" s="11">
        <f t="shared" si="126"/>
        <v>0.1355172</v>
      </c>
      <c r="S129" s="17">
        <f t="shared" si="127"/>
        <v>0.931805972954346</v>
      </c>
      <c r="T129" s="3">
        <v>0.01</v>
      </c>
      <c r="U129" s="18">
        <f t="shared" si="128"/>
        <v>0.00931805972954346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0.0192680597295435</v>
      </c>
      <c r="AU129" s="25">
        <f t="shared" si="132"/>
        <v>52.122</v>
      </c>
      <c r="AV129" s="1">
        <f t="shared" si="133"/>
        <v>0.26</v>
      </c>
      <c r="AW129" s="2">
        <f t="shared" si="137"/>
        <v>0</v>
      </c>
      <c r="AX129" s="1">
        <f t="shared" si="134"/>
        <v>0</v>
      </c>
    </row>
    <row r="130" s="1" customFormat="1" spans="1:50">
      <c r="A130" s="6"/>
      <c r="B130" s="6"/>
      <c r="C130" s="9">
        <v>7</v>
      </c>
      <c r="D130" s="12">
        <v>28.0367915467742</v>
      </c>
      <c r="E130" s="13">
        <f t="shared" si="135"/>
        <v>25.8419120353333</v>
      </c>
      <c r="F130" s="9" t="s">
        <v>107</v>
      </c>
      <c r="G130" s="6">
        <v>8</v>
      </c>
      <c r="H130" s="11">
        <f t="shared" si="119"/>
        <v>28.0367915467742</v>
      </c>
      <c r="I130" s="11">
        <f t="shared" si="120"/>
        <v>301.186791546774</v>
      </c>
      <c r="J130" s="11">
        <f t="shared" si="121"/>
        <v>0.481168923252275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1.31526417531887</v>
      </c>
      <c r="P130" s="11">
        <f t="shared" si="124"/>
        <v>0.632864247030472</v>
      </c>
      <c r="Q130" s="16">
        <f t="shared" si="125"/>
        <v>0.164544704227923</v>
      </c>
      <c r="R130" s="11">
        <f t="shared" si="126"/>
        <v>0.1355172</v>
      </c>
      <c r="S130" s="17">
        <f t="shared" si="127"/>
        <v>1.21419793375249</v>
      </c>
      <c r="T130" s="3">
        <v>0.01</v>
      </c>
      <c r="U130" s="18">
        <f t="shared" si="128"/>
        <v>0.0121419793375249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0.0220919793375249</v>
      </c>
      <c r="AU130" s="25">
        <f t="shared" si="132"/>
        <v>52.122</v>
      </c>
      <c r="AV130" s="1">
        <f t="shared" si="133"/>
        <v>0.26</v>
      </c>
      <c r="AW130" s="2">
        <f t="shared" si="137"/>
        <v>0</v>
      </c>
      <c r="AX130" s="1">
        <f t="shared" si="134"/>
        <v>0</v>
      </c>
    </row>
    <row r="131" s="1" customFormat="1" spans="1:50">
      <c r="A131" s="6"/>
      <c r="B131" s="6"/>
      <c r="C131" s="9">
        <v>8</v>
      </c>
      <c r="D131" s="12">
        <v>26.0953328841935</v>
      </c>
      <c r="E131" s="13">
        <f t="shared" si="135"/>
        <v>28.0367915467742</v>
      </c>
      <c r="F131" s="9" t="s">
        <v>107</v>
      </c>
      <c r="G131" s="6">
        <v>9</v>
      </c>
      <c r="H131" s="11">
        <f t="shared" si="119"/>
        <v>26.0953328841935</v>
      </c>
      <c r="I131" s="11">
        <f t="shared" si="120"/>
        <v>299.245332884193</v>
      </c>
      <c r="J131" s="11">
        <f t="shared" si="121"/>
        <v>0.390129493444405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1.2036199282884</v>
      </c>
      <c r="P131" s="11">
        <f t="shared" si="124"/>
        <v>0.469567632922744</v>
      </c>
      <c r="Q131" s="16">
        <f t="shared" si="125"/>
        <v>0.122087584559914</v>
      </c>
      <c r="R131" s="11">
        <f t="shared" si="126"/>
        <v>0.1355172</v>
      </c>
      <c r="S131" s="17">
        <f t="shared" si="127"/>
        <v>0.900901026289752</v>
      </c>
      <c r="T131" s="3">
        <v>0.01</v>
      </c>
      <c r="U131" s="18">
        <f t="shared" si="128"/>
        <v>0.00900901026289752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9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0.0189590102628975</v>
      </c>
      <c r="AU131" s="25">
        <f t="shared" si="132"/>
        <v>52.122</v>
      </c>
      <c r="AV131" s="1">
        <f t="shared" si="133"/>
        <v>0.26</v>
      </c>
      <c r="AW131" s="2">
        <f t="shared" si="137"/>
        <v>0</v>
      </c>
      <c r="AX131" s="1">
        <f t="shared" si="134"/>
        <v>0</v>
      </c>
    </row>
    <row r="132" s="1" customFormat="1" spans="1:50">
      <c r="A132" s="6"/>
      <c r="B132" s="6"/>
      <c r="C132" s="9">
        <v>9</v>
      </c>
      <c r="D132" s="12">
        <v>23.3071756206667</v>
      </c>
      <c r="E132" s="13">
        <f t="shared" si="135"/>
        <v>26.0953328841935</v>
      </c>
      <c r="F132" s="9" t="s">
        <v>107</v>
      </c>
      <c r="G132" s="6">
        <v>10</v>
      </c>
      <c r="H132" s="11">
        <f t="shared" si="119"/>
        <v>23.3071756206667</v>
      </c>
      <c r="I132" s="11">
        <f t="shared" si="120"/>
        <v>296.457175620667</v>
      </c>
      <c r="J132" s="11">
        <f t="shared" si="121"/>
        <v>0.2872816345748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1.25527229536566</v>
      </c>
      <c r="P132" s="11">
        <f t="shared" si="124"/>
        <v>0.360616676849107</v>
      </c>
      <c r="Q132" s="16">
        <f t="shared" si="125"/>
        <v>0.0937603359807678</v>
      </c>
      <c r="R132" s="11">
        <f t="shared" si="126"/>
        <v>0.1355172</v>
      </c>
      <c r="S132" s="17">
        <f t="shared" si="127"/>
        <v>0.691870374983897</v>
      </c>
      <c r="T132" s="3">
        <v>0.01</v>
      </c>
      <c r="U132" s="18">
        <f t="shared" si="128"/>
        <v>0.00691870374983897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9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0.012408703749839</v>
      </c>
      <c r="AU132" s="25">
        <f t="shared" si="132"/>
        <v>52.122</v>
      </c>
      <c r="AV132" s="1">
        <f t="shared" si="133"/>
        <v>0.26</v>
      </c>
      <c r="AW132" s="2">
        <f t="shared" si="137"/>
        <v>0</v>
      </c>
      <c r="AX132" s="1">
        <f t="shared" si="134"/>
        <v>0</v>
      </c>
    </row>
    <row r="133" s="1" customFormat="1" spans="1:50">
      <c r="A133" s="6"/>
      <c r="B133" s="6"/>
      <c r="C133" s="9">
        <v>10</v>
      </c>
      <c r="D133" s="12">
        <v>12.9599758935806</v>
      </c>
      <c r="E133" s="13">
        <f t="shared" si="135"/>
        <v>23.3071756206667</v>
      </c>
      <c r="F133" s="9" t="s">
        <v>107</v>
      </c>
      <c r="G133" s="6">
        <v>11</v>
      </c>
      <c r="H133" s="11">
        <f t="shared" si="119"/>
        <v>12.9599758935806</v>
      </c>
      <c r="I133" s="11">
        <f t="shared" si="120"/>
        <v>286.109975893581</v>
      </c>
      <c r="J133" s="11">
        <f t="shared" si="121"/>
        <v>0.0875895936216568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0.849922837590721</v>
      </c>
      <c r="O133" s="11">
        <f t="shared" si="136"/>
        <v>0.565952780925827</v>
      </c>
      <c r="P133" s="11">
        <f t="shared" si="124"/>
        <v>0.0495715740903398</v>
      </c>
      <c r="Q133" s="16">
        <f t="shared" si="125"/>
        <v>0.0128886092634883</v>
      </c>
      <c r="R133" s="11">
        <f t="shared" si="126"/>
        <v>0.1355172</v>
      </c>
      <c r="S133" s="17">
        <f t="shared" si="127"/>
        <v>0.0951068149540305</v>
      </c>
      <c r="T133" s="3">
        <v>0.01</v>
      </c>
      <c r="U133" s="18">
        <f t="shared" si="128"/>
        <v>0.000951068149540305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0.0064410681495403</v>
      </c>
      <c r="AU133" s="25">
        <f t="shared" si="132"/>
        <v>52.122</v>
      </c>
      <c r="AV133" s="1">
        <f t="shared" si="133"/>
        <v>0.26</v>
      </c>
      <c r="AW133" s="2">
        <f t="shared" si="137"/>
        <v>0</v>
      </c>
      <c r="AX133" s="1">
        <f t="shared" si="134"/>
        <v>0</v>
      </c>
    </row>
    <row r="134" s="1" customFormat="1" spans="1:51">
      <c r="A134" s="6"/>
      <c r="B134" s="6"/>
      <c r="C134" s="9">
        <v>11</v>
      </c>
      <c r="D134" s="12">
        <v>3.90707335273333</v>
      </c>
      <c r="E134" s="13">
        <f t="shared" si="135"/>
        <v>12.9599758935806</v>
      </c>
      <c r="F134" s="9" t="s">
        <v>109</v>
      </c>
      <c r="G134" s="6">
        <v>12</v>
      </c>
      <c r="H134" s="11">
        <f t="shared" si="119"/>
        <v>3.90707335273333</v>
      </c>
      <c r="I134" s="11">
        <f t="shared" si="120"/>
        <v>277.057073352733</v>
      </c>
      <c r="J134" s="11">
        <f t="shared" si="121"/>
        <v>0.0288085136238136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1.03760120683549</v>
      </c>
      <c r="P134" s="11">
        <f t="shared" si="124"/>
        <v>0.0298917485032056</v>
      </c>
      <c r="Q134" s="16">
        <f t="shared" si="125"/>
        <v>0.00777185461083346</v>
      </c>
      <c r="R134" s="11">
        <f t="shared" si="126"/>
        <v>0.1355172</v>
      </c>
      <c r="S134" s="17">
        <f t="shared" si="127"/>
        <v>0.0573495807973708</v>
      </c>
      <c r="T134" s="3">
        <v>0.01</v>
      </c>
      <c r="U134" s="18">
        <f t="shared" si="128"/>
        <v>0.000573495807973708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0.00606349580797371</v>
      </c>
      <c r="AU134" s="25">
        <f t="shared" si="132"/>
        <v>52.122</v>
      </c>
      <c r="AV134" s="1">
        <f t="shared" si="133"/>
        <v>0.26</v>
      </c>
      <c r="AW134" s="2">
        <f t="shared" si="137"/>
        <v>0</v>
      </c>
      <c r="AX134" s="1">
        <f t="shared" si="134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-1.12710576064516</v>
      </c>
      <c r="E135" s="13">
        <f t="shared" si="135"/>
        <v>3.90707335273333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v>341.64</v>
      </c>
      <c r="C139" s="9" t="s">
        <v>106</v>
      </c>
      <c r="D139" s="10">
        <v>-0.74</v>
      </c>
      <c r="E139" s="9"/>
      <c r="F139" s="9"/>
      <c r="G139" s="6">
        <v>1</v>
      </c>
      <c r="H139" s="11">
        <f t="shared" ref="H139:H150" si="138">E140</f>
        <v>-0.74</v>
      </c>
      <c r="I139" s="11">
        <f t="shared" ref="I139:I150" si="139">H139+273.15</f>
        <v>272.41</v>
      </c>
      <c r="J139" s="11">
        <f t="shared" ref="J139:J150" si="140">EXP(($C$18*(I139-$C$16))/($C$19*I139*$C$16))</f>
        <v>0.0158180530049872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0.00450339969051984</v>
      </c>
      <c r="Q139" s="16">
        <f t="shared" ref="Q139:Q150" si="144">P139*$B$125</f>
        <v>0.00117088391953516</v>
      </c>
      <c r="R139" s="11">
        <f t="shared" ref="R139:R150" si="145">L139*$B$125</f>
        <v>0.074022</v>
      </c>
      <c r="S139" s="17">
        <f t="shared" ref="S139:S150" si="146">Q139/R139</f>
        <v>0.0158180530049872</v>
      </c>
      <c r="T139" s="3">
        <v>0.01</v>
      </c>
      <c r="U139" s="18">
        <f t="shared" ref="U139:U150" si="147">S139*T139</f>
        <v>0.000158180530049872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0.00564818053004987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>$E$11/12</f>
        <v>0.0583333333333333</v>
      </c>
      <c r="AX139" s="1">
        <f t="shared" ref="AX139:AX150" si="153">AW139*10000*AV139*0.67*AU139*AT139</f>
        <v>16.3403359502183</v>
      </c>
      <c r="AZ139" s="2">
        <f>$E$12/12</f>
        <v>0</v>
      </c>
      <c r="BA139" s="1">
        <f t="shared" ref="BA139:BA150" si="154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-2.17491692545161</v>
      </c>
      <c r="E140" s="13">
        <f t="shared" ref="E140:E151" si="155">D139</f>
        <v>-0.74</v>
      </c>
      <c r="F140" s="9" t="s">
        <v>107</v>
      </c>
      <c r="G140" s="6">
        <v>2</v>
      </c>
      <c r="H140" s="11">
        <f t="shared" si="138"/>
        <v>-2.17491692545161</v>
      </c>
      <c r="I140" s="11">
        <f t="shared" si="139"/>
        <v>270.975083074548</v>
      </c>
      <c r="J140" s="11">
        <f t="shared" si="140"/>
        <v>0.0130903883856429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0.56489660030948</v>
      </c>
      <c r="P140" s="11">
        <f t="shared" si="143"/>
        <v>0.00739471589578038</v>
      </c>
      <c r="Q140" s="16">
        <f t="shared" si="144"/>
        <v>0.0019226261329029</v>
      </c>
      <c r="R140" s="11">
        <f t="shared" si="145"/>
        <v>0.074022</v>
      </c>
      <c r="S140" s="17">
        <f t="shared" si="146"/>
        <v>0.0259737123139458</v>
      </c>
      <c r="T140" s="3">
        <v>0.01</v>
      </c>
      <c r="U140" s="18">
        <f t="shared" si="147"/>
        <v>0.000259737123139458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0.00574973712313946</v>
      </c>
      <c r="AU140" s="25">
        <f t="shared" si="151"/>
        <v>28.47</v>
      </c>
      <c r="AV140" s="1">
        <f t="shared" si="152"/>
        <v>0.26</v>
      </c>
      <c r="AW140" s="2">
        <f t="shared" ref="AW140:AW150" si="157">$E$11/12</f>
        <v>0.0583333333333333</v>
      </c>
      <c r="AX140" s="1">
        <f t="shared" si="153"/>
        <v>16.6341418652762</v>
      </c>
      <c r="AZ140" s="2">
        <f t="shared" ref="AZ140:AZ150" si="158">$E$12/12</f>
        <v>0</v>
      </c>
      <c r="BA140" s="1">
        <f t="shared" si="154"/>
        <v>0</v>
      </c>
    </row>
    <row r="141" s="1" customFormat="1" spans="1:53">
      <c r="A141" s="6" t="s">
        <v>70</v>
      </c>
      <c r="B141" s="6">
        <v>0.26</v>
      </c>
      <c r="C141" s="9">
        <v>2</v>
      </c>
      <c r="D141" s="12">
        <v>1.54625280814286</v>
      </c>
      <c r="E141" s="13">
        <f t="shared" si="155"/>
        <v>-2.17491692545161</v>
      </c>
      <c r="F141" s="9" t="s">
        <v>107</v>
      </c>
      <c r="G141" s="6">
        <v>3</v>
      </c>
      <c r="H141" s="11">
        <f t="shared" si="138"/>
        <v>1.54625280814286</v>
      </c>
      <c r="I141" s="11">
        <f t="shared" si="139"/>
        <v>274.696252808143</v>
      </c>
      <c r="J141" s="11">
        <f t="shared" si="140"/>
        <v>0.0212984927977473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0.8422018844137</v>
      </c>
      <c r="P141" s="11">
        <f t="shared" si="143"/>
        <v>0.0179376307694344</v>
      </c>
      <c r="Q141" s="16">
        <f t="shared" si="144"/>
        <v>0.00466378400005294</v>
      </c>
      <c r="R141" s="11">
        <f t="shared" si="145"/>
        <v>0.074022</v>
      </c>
      <c r="S141" s="17">
        <f t="shared" si="146"/>
        <v>0.0630053767805915</v>
      </c>
      <c r="T141" s="3">
        <v>0.01</v>
      </c>
      <c r="U141" s="18">
        <f t="shared" si="147"/>
        <v>0.000630053767805915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0.00612005376780591</v>
      </c>
      <c r="AU141" s="25">
        <f t="shared" si="151"/>
        <v>28.47</v>
      </c>
      <c r="AV141" s="1">
        <f t="shared" si="152"/>
        <v>0.26</v>
      </c>
      <c r="AW141" s="2">
        <f t="shared" si="157"/>
        <v>0.0583333333333333</v>
      </c>
      <c r="AX141" s="1">
        <f t="shared" si="153"/>
        <v>17.7054777316874</v>
      </c>
      <c r="AZ141" s="2">
        <f t="shared" si="158"/>
        <v>0</v>
      </c>
      <c r="BA141" s="1">
        <f t="shared" si="154"/>
        <v>0</v>
      </c>
    </row>
    <row r="142" s="1" customFormat="1" spans="1:53">
      <c r="A142" s="6"/>
      <c r="B142" s="6"/>
      <c r="C142" s="9">
        <v>3</v>
      </c>
      <c r="D142" s="12">
        <v>8.09597056945161</v>
      </c>
      <c r="E142" s="13">
        <f t="shared" si="155"/>
        <v>1.54625280814286</v>
      </c>
      <c r="F142" s="9" t="s">
        <v>107</v>
      </c>
      <c r="G142" s="6">
        <v>4</v>
      </c>
      <c r="H142" s="11">
        <f t="shared" si="138"/>
        <v>8.09597056945161</v>
      </c>
      <c r="I142" s="11">
        <f t="shared" si="139"/>
        <v>281.245970569452</v>
      </c>
      <c r="J142" s="11">
        <f t="shared" si="140"/>
        <v>0.0486232849717111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1.10896425364427</v>
      </c>
      <c r="P142" s="11">
        <f t="shared" si="143"/>
        <v>0.053921484928386</v>
      </c>
      <c r="Q142" s="16">
        <f t="shared" si="144"/>
        <v>0.0140195860813804</v>
      </c>
      <c r="R142" s="11">
        <f t="shared" si="145"/>
        <v>0.074022</v>
      </c>
      <c r="S142" s="17">
        <f t="shared" si="146"/>
        <v>0.189397558582318</v>
      </c>
      <c r="T142" s="3">
        <v>0.01</v>
      </c>
      <c r="U142" s="18">
        <f t="shared" si="147"/>
        <v>0.00189397558582318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0.00738397558582318</v>
      </c>
      <c r="AU142" s="25">
        <f t="shared" si="151"/>
        <v>28.47</v>
      </c>
      <c r="AV142" s="1">
        <f t="shared" si="152"/>
        <v>0.26</v>
      </c>
      <c r="AW142" s="2">
        <f t="shared" si="157"/>
        <v>0.0583333333333333</v>
      </c>
      <c r="AX142" s="1">
        <f t="shared" si="153"/>
        <v>21.3620370451395</v>
      </c>
      <c r="AZ142" s="2">
        <f t="shared" si="158"/>
        <v>0</v>
      </c>
      <c r="BA142" s="1">
        <f t="shared" si="154"/>
        <v>0</v>
      </c>
    </row>
    <row r="143" s="1" customFormat="1" spans="1:53">
      <c r="A143" s="6"/>
      <c r="B143" s="6"/>
      <c r="C143" s="9">
        <v>4</v>
      </c>
      <c r="D143" s="12">
        <v>17.2757151566667</v>
      </c>
      <c r="E143" s="13">
        <f t="shared" si="155"/>
        <v>8.09597056945161</v>
      </c>
      <c r="F143" s="9" t="s">
        <v>107</v>
      </c>
      <c r="G143" s="6">
        <v>5</v>
      </c>
      <c r="H143" s="11">
        <f t="shared" si="138"/>
        <v>17.2757151566667</v>
      </c>
      <c r="I143" s="11">
        <f t="shared" si="139"/>
        <v>290.425715156667</v>
      </c>
      <c r="J143" s="11">
        <f t="shared" si="140"/>
        <v>0.145237999505543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1.00229063028009</v>
      </c>
      <c r="O143" s="11">
        <f t="shared" si="156"/>
        <v>0.337452138435794</v>
      </c>
      <c r="P143" s="11">
        <f t="shared" si="143"/>
        <v>0.0490108735152822</v>
      </c>
      <c r="Q143" s="16">
        <f t="shared" si="144"/>
        <v>0.0127428271139734</v>
      </c>
      <c r="R143" s="11">
        <f t="shared" si="145"/>
        <v>0.074022</v>
      </c>
      <c r="S143" s="17">
        <f t="shared" si="146"/>
        <v>0.172149186917043</v>
      </c>
      <c r="T143" s="3">
        <v>0.01</v>
      </c>
      <c r="U143" s="18">
        <f t="shared" si="147"/>
        <v>0.00172149186917043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0.0116714918691704</v>
      </c>
      <c r="AU143" s="25">
        <f t="shared" si="151"/>
        <v>28.47</v>
      </c>
      <c r="AV143" s="1">
        <f t="shared" si="152"/>
        <v>0.26</v>
      </c>
      <c r="AW143" s="2">
        <f t="shared" si="157"/>
        <v>0.0583333333333333</v>
      </c>
      <c r="AX143" s="1">
        <f t="shared" si="153"/>
        <v>33.7659352720446</v>
      </c>
      <c r="AZ143" s="2">
        <f t="shared" si="158"/>
        <v>0</v>
      </c>
      <c r="BA143" s="1">
        <f t="shared" si="154"/>
        <v>0</v>
      </c>
    </row>
    <row r="144" s="1" customFormat="1" spans="1:53">
      <c r="A144" s="6"/>
      <c r="B144" s="6"/>
      <c r="C144" s="9">
        <v>5</v>
      </c>
      <c r="D144" s="12">
        <v>22.9827908925806</v>
      </c>
      <c r="E144" s="13">
        <f t="shared" si="155"/>
        <v>17.2757151566667</v>
      </c>
      <c r="F144" s="9" t="s">
        <v>109</v>
      </c>
      <c r="G144" s="6">
        <v>6</v>
      </c>
      <c r="H144" s="11">
        <f t="shared" si="138"/>
        <v>22.9827908925806</v>
      </c>
      <c r="I144" s="11">
        <f t="shared" si="139"/>
        <v>296.132790892581</v>
      </c>
      <c r="J144" s="11">
        <f t="shared" si="140"/>
        <v>0.277129751030903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0.573141264920512</v>
      </c>
      <c r="P144" s="11">
        <f t="shared" si="143"/>
        <v>0.158834496052959</v>
      </c>
      <c r="Q144" s="16">
        <f t="shared" si="144"/>
        <v>0.0412969689737692</v>
      </c>
      <c r="R144" s="11">
        <f t="shared" si="145"/>
        <v>0.074022</v>
      </c>
      <c r="S144" s="17">
        <f t="shared" si="146"/>
        <v>0.557901285749766</v>
      </c>
      <c r="T144" s="3">
        <v>0.01</v>
      </c>
      <c r="U144" s="18">
        <f t="shared" si="147"/>
        <v>0.00557901285749767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0.0155290128574977</v>
      </c>
      <c r="AU144" s="25">
        <f t="shared" si="151"/>
        <v>28.47</v>
      </c>
      <c r="AV144" s="1">
        <f t="shared" si="152"/>
        <v>0.26</v>
      </c>
      <c r="AW144" s="2">
        <f t="shared" si="157"/>
        <v>0.0583333333333333</v>
      </c>
      <c r="AX144" s="1">
        <f t="shared" si="153"/>
        <v>44.9258457155815</v>
      </c>
      <c r="AZ144" s="2">
        <f t="shared" si="158"/>
        <v>0</v>
      </c>
      <c r="BA144" s="1">
        <f t="shared" si="154"/>
        <v>0</v>
      </c>
    </row>
    <row r="145" s="1" customFormat="1" spans="1:53">
      <c r="A145" s="6"/>
      <c r="B145" s="6"/>
      <c r="C145" s="9">
        <v>6</v>
      </c>
      <c r="D145" s="12">
        <v>25.8419120353333</v>
      </c>
      <c r="E145" s="13">
        <f t="shared" si="155"/>
        <v>22.9827908925806</v>
      </c>
      <c r="F145" s="9" t="s">
        <v>107</v>
      </c>
      <c r="G145" s="6">
        <v>7</v>
      </c>
      <c r="H145" s="11">
        <f t="shared" si="138"/>
        <v>25.8419120353333</v>
      </c>
      <c r="I145" s="11">
        <f t="shared" si="139"/>
        <v>298.991912035333</v>
      </c>
      <c r="J145" s="11">
        <f t="shared" si="140"/>
        <v>0.37951729842314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0.699006768867553</v>
      </c>
      <c r="P145" s="11">
        <f t="shared" si="143"/>
        <v>0.265285160500102</v>
      </c>
      <c r="Q145" s="16">
        <f t="shared" si="144"/>
        <v>0.0689741417300266</v>
      </c>
      <c r="R145" s="11">
        <f t="shared" si="145"/>
        <v>0.074022</v>
      </c>
      <c r="S145" s="17">
        <f t="shared" si="146"/>
        <v>0.931805972954346</v>
      </c>
      <c r="T145" s="3">
        <v>0.01</v>
      </c>
      <c r="U145" s="18">
        <f t="shared" si="147"/>
        <v>0.00931805972954346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0.0192680597295435</v>
      </c>
      <c r="AU145" s="25">
        <f t="shared" si="151"/>
        <v>28.47</v>
      </c>
      <c r="AV145" s="1">
        <f t="shared" si="152"/>
        <v>0.26</v>
      </c>
      <c r="AW145" s="2">
        <f t="shared" si="157"/>
        <v>0.0583333333333333</v>
      </c>
      <c r="AX145" s="1">
        <f t="shared" si="153"/>
        <v>55.743007401152</v>
      </c>
      <c r="AZ145" s="2">
        <f t="shared" si="158"/>
        <v>0</v>
      </c>
      <c r="BA145" s="1">
        <f t="shared" si="154"/>
        <v>0</v>
      </c>
    </row>
    <row r="146" s="1" customFormat="1" spans="1:53">
      <c r="A146" s="6"/>
      <c r="B146" s="6"/>
      <c r="C146" s="9">
        <v>7</v>
      </c>
      <c r="D146" s="12">
        <v>28.0367915467742</v>
      </c>
      <c r="E146" s="13">
        <f t="shared" si="155"/>
        <v>25.8419120353333</v>
      </c>
      <c r="F146" s="9" t="s">
        <v>107</v>
      </c>
      <c r="G146" s="6">
        <v>8</v>
      </c>
      <c r="H146" s="11">
        <f t="shared" si="138"/>
        <v>28.0367915467742</v>
      </c>
      <c r="I146" s="11">
        <f t="shared" si="139"/>
        <v>301.186791546774</v>
      </c>
      <c r="J146" s="11">
        <f t="shared" si="140"/>
        <v>0.481168923252275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0.718421608367451</v>
      </c>
      <c r="P146" s="11">
        <f t="shared" si="143"/>
        <v>0.345682151739334</v>
      </c>
      <c r="Q146" s="16">
        <f t="shared" si="144"/>
        <v>0.0898773594522268</v>
      </c>
      <c r="R146" s="11">
        <f t="shared" si="145"/>
        <v>0.074022</v>
      </c>
      <c r="S146" s="17">
        <f t="shared" si="146"/>
        <v>1.21419793375249</v>
      </c>
      <c r="T146" s="3">
        <v>0.01</v>
      </c>
      <c r="U146" s="18">
        <f t="shared" si="147"/>
        <v>0.0121419793375249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0.0220919793375249</v>
      </c>
      <c r="AU146" s="25">
        <f t="shared" si="151"/>
        <v>28.47</v>
      </c>
      <c r="AV146" s="1">
        <f t="shared" si="152"/>
        <v>0.26</v>
      </c>
      <c r="AW146" s="2">
        <f t="shared" si="157"/>
        <v>0.0583333333333333</v>
      </c>
      <c r="AX146" s="1">
        <f t="shared" si="153"/>
        <v>63.9126816609119</v>
      </c>
      <c r="AZ146" s="2">
        <f t="shared" si="158"/>
        <v>0</v>
      </c>
      <c r="BA146" s="1">
        <f t="shared" si="154"/>
        <v>0</v>
      </c>
    </row>
    <row r="147" s="1" customFormat="1" spans="1:53">
      <c r="A147" s="6"/>
      <c r="B147" s="6"/>
      <c r="C147" s="9">
        <v>8</v>
      </c>
      <c r="D147" s="12">
        <v>26.0953328841935</v>
      </c>
      <c r="E147" s="13">
        <f t="shared" si="155"/>
        <v>28.0367915467742</v>
      </c>
      <c r="F147" s="9" t="s">
        <v>107</v>
      </c>
      <c r="G147" s="6">
        <v>9</v>
      </c>
      <c r="H147" s="11">
        <f t="shared" si="138"/>
        <v>26.0953328841935</v>
      </c>
      <c r="I147" s="11">
        <f t="shared" si="139"/>
        <v>299.245332884193</v>
      </c>
      <c r="J147" s="11">
        <f t="shared" si="140"/>
        <v>0.390129493444405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0.657439456628117</v>
      </c>
      <c r="P147" s="11">
        <f t="shared" si="143"/>
        <v>0.256486522184692</v>
      </c>
      <c r="Q147" s="16">
        <f t="shared" si="144"/>
        <v>0.06668649576802</v>
      </c>
      <c r="R147" s="11">
        <f t="shared" si="145"/>
        <v>0.074022</v>
      </c>
      <c r="S147" s="17">
        <f t="shared" si="146"/>
        <v>0.900901026289752</v>
      </c>
      <c r="T147" s="3">
        <v>0.01</v>
      </c>
      <c r="U147" s="18">
        <f t="shared" si="147"/>
        <v>0.00900901026289752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8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0.0189590102628975</v>
      </c>
      <c r="AU147" s="25">
        <f t="shared" si="151"/>
        <v>28.47</v>
      </c>
      <c r="AV147" s="1">
        <f t="shared" si="152"/>
        <v>0.26</v>
      </c>
      <c r="AW147" s="2">
        <f t="shared" si="157"/>
        <v>0.0583333333333333</v>
      </c>
      <c r="AX147" s="1">
        <f t="shared" si="153"/>
        <v>54.8489191043345</v>
      </c>
      <c r="AZ147" s="2">
        <f t="shared" si="158"/>
        <v>0</v>
      </c>
      <c r="BA147" s="1">
        <f t="shared" si="154"/>
        <v>0</v>
      </c>
    </row>
    <row r="148" s="1" customFormat="1" spans="1:53">
      <c r="A148" s="6"/>
      <c r="B148" s="6"/>
      <c r="C148" s="9">
        <v>9</v>
      </c>
      <c r="D148" s="12">
        <v>23.3071756206667</v>
      </c>
      <c r="E148" s="13">
        <f t="shared" si="155"/>
        <v>26.0953328841935</v>
      </c>
      <c r="F148" s="9" t="s">
        <v>107</v>
      </c>
      <c r="G148" s="6">
        <v>10</v>
      </c>
      <c r="H148" s="11">
        <f t="shared" si="138"/>
        <v>23.3071756206667</v>
      </c>
      <c r="I148" s="11">
        <f t="shared" si="139"/>
        <v>296.457175620667</v>
      </c>
      <c r="J148" s="11">
        <f t="shared" si="140"/>
        <v>0.2872816345748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0.685652934443425</v>
      </c>
      <c r="P148" s="11">
        <f t="shared" si="143"/>
        <v>0.196975495757916</v>
      </c>
      <c r="Q148" s="16">
        <f t="shared" si="144"/>
        <v>0.0512136288970581</v>
      </c>
      <c r="R148" s="11">
        <f t="shared" si="145"/>
        <v>0.074022</v>
      </c>
      <c r="S148" s="17">
        <f t="shared" si="146"/>
        <v>0.691870374983897</v>
      </c>
      <c r="T148" s="3">
        <v>0.01</v>
      </c>
      <c r="U148" s="18">
        <f t="shared" si="147"/>
        <v>0.00691870374983897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0.005</v>
      </c>
      <c r="AF148" s="3">
        <v>0.49</v>
      </c>
      <c r="AG148" s="18">
        <f t="shared" si="148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0.014368703749839</v>
      </c>
      <c r="AU148" s="25">
        <f t="shared" si="151"/>
        <v>28.47</v>
      </c>
      <c r="AV148" s="1">
        <f t="shared" si="152"/>
        <v>0.26</v>
      </c>
      <c r="AW148" s="2">
        <f t="shared" si="157"/>
        <v>0.0583333333333333</v>
      </c>
      <c r="AX148" s="1">
        <f t="shared" si="153"/>
        <v>41.5690407189335</v>
      </c>
      <c r="AZ148" s="2">
        <f t="shared" si="158"/>
        <v>0</v>
      </c>
      <c r="BA148" s="1">
        <f t="shared" si="154"/>
        <v>0</v>
      </c>
    </row>
    <row r="149" s="1" customFormat="1" spans="1:53">
      <c r="A149" s="6"/>
      <c r="B149" s="6"/>
      <c r="C149" s="9">
        <v>10</v>
      </c>
      <c r="D149" s="12">
        <v>12.9599758935806</v>
      </c>
      <c r="E149" s="13">
        <f t="shared" si="155"/>
        <v>23.3071756206667</v>
      </c>
      <c r="F149" s="9" t="s">
        <v>107</v>
      </c>
      <c r="G149" s="6">
        <v>11</v>
      </c>
      <c r="H149" s="11">
        <f t="shared" si="138"/>
        <v>12.9599758935806</v>
      </c>
      <c r="I149" s="11">
        <f t="shared" si="139"/>
        <v>286.109975893581</v>
      </c>
      <c r="J149" s="11">
        <f t="shared" si="140"/>
        <v>0.0875895936216568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0.464243566751234</v>
      </c>
      <c r="O149" s="11">
        <f t="shared" si="156"/>
        <v>0.309133871934275</v>
      </c>
      <c r="P149" s="11">
        <f t="shared" si="143"/>
        <v>0.0270769102174125</v>
      </c>
      <c r="Q149" s="16">
        <f t="shared" si="144"/>
        <v>0.00703999665652724</v>
      </c>
      <c r="R149" s="11">
        <f t="shared" si="145"/>
        <v>0.074022</v>
      </c>
      <c r="S149" s="17">
        <f t="shared" si="146"/>
        <v>0.0951068149540305</v>
      </c>
      <c r="T149" s="3">
        <v>0.01</v>
      </c>
      <c r="U149" s="18">
        <f t="shared" si="147"/>
        <v>0.000951068149540305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0.005</v>
      </c>
      <c r="AF149" s="3">
        <v>0.49</v>
      </c>
      <c r="AG149" s="18">
        <f t="shared" si="148"/>
        <v>0.00245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0.0084010681495403</v>
      </c>
      <c r="AU149" s="25">
        <f t="shared" si="151"/>
        <v>28.47</v>
      </c>
      <c r="AV149" s="1">
        <f t="shared" si="152"/>
        <v>0.26</v>
      </c>
      <c r="AW149" s="2">
        <f t="shared" si="157"/>
        <v>0.0583333333333333</v>
      </c>
      <c r="AX149" s="1">
        <f t="shared" si="153"/>
        <v>24.3045127849261</v>
      </c>
      <c r="AZ149" s="2">
        <f t="shared" si="158"/>
        <v>0</v>
      </c>
      <c r="BA149" s="1">
        <f t="shared" si="154"/>
        <v>0</v>
      </c>
    </row>
    <row r="150" s="1" customFormat="1" spans="1:54">
      <c r="A150" s="6"/>
      <c r="B150" s="6"/>
      <c r="C150" s="9">
        <v>11</v>
      </c>
      <c r="D150" s="12">
        <v>3.90707335273333</v>
      </c>
      <c r="E150" s="13">
        <f t="shared" si="155"/>
        <v>12.9599758935806</v>
      </c>
      <c r="F150" s="9" t="s">
        <v>109</v>
      </c>
      <c r="G150" s="6">
        <v>12</v>
      </c>
      <c r="H150" s="11">
        <f t="shared" si="138"/>
        <v>3.90707335273333</v>
      </c>
      <c r="I150" s="11">
        <f t="shared" si="139"/>
        <v>277.057073352733</v>
      </c>
      <c r="J150" s="11">
        <f t="shared" si="140"/>
        <v>0.0288085136238136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0.566756961716863</v>
      </c>
      <c r="P150" s="11">
        <f t="shared" si="143"/>
        <v>0.0163274256530115</v>
      </c>
      <c r="Q150" s="16">
        <f t="shared" si="144"/>
        <v>0.00424513066978298</v>
      </c>
      <c r="R150" s="11">
        <f t="shared" si="145"/>
        <v>0.074022</v>
      </c>
      <c r="S150" s="17">
        <f t="shared" si="146"/>
        <v>0.0573495807973708</v>
      </c>
      <c r="T150" s="3">
        <v>0.01</v>
      </c>
      <c r="U150" s="18">
        <f t="shared" si="147"/>
        <v>0.000573495807973708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0.005</v>
      </c>
      <c r="AF150" s="3">
        <v>0.49</v>
      </c>
      <c r="AG150" s="18">
        <f t="shared" si="148"/>
        <v>0.00245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0.00802349580797371</v>
      </c>
      <c r="AU150" s="25">
        <f t="shared" si="151"/>
        <v>28.47</v>
      </c>
      <c r="AV150" s="1">
        <f t="shared" si="152"/>
        <v>0.26</v>
      </c>
      <c r="AW150" s="2">
        <f t="shared" si="157"/>
        <v>0.0583333333333333</v>
      </c>
      <c r="AX150" s="1">
        <f t="shared" si="153"/>
        <v>23.2121859951068</v>
      </c>
      <c r="AY150" s="1">
        <f>SUM(AX139:AX150)</f>
        <v>414.324121245312</v>
      </c>
      <c r="AZ150" s="2">
        <f t="shared" si="158"/>
        <v>0</v>
      </c>
      <c r="BA150" s="1">
        <f t="shared" si="154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-1.12710576064516</v>
      </c>
      <c r="E151" s="13">
        <f t="shared" si="155"/>
        <v>3.90707335273333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opLeftCell="A4"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37</v>
      </c>
      <c r="B2" s="4" t="s">
        <v>38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39</v>
      </c>
      <c r="C3" s="3"/>
      <c r="D3" s="3"/>
      <c r="E3" s="3">
        <v>501.3</v>
      </c>
      <c r="F3" s="3">
        <v>1108.87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40</v>
      </c>
      <c r="C4" s="3"/>
      <c r="D4" s="3"/>
      <c r="E4" s="3">
        <v>180.6</v>
      </c>
      <c r="F4" s="3">
        <v>1433.9025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41</v>
      </c>
      <c r="C5" s="3"/>
      <c r="D5" s="3"/>
      <c r="E5" s="3">
        <v>46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42</v>
      </c>
      <c r="B6" s="5" t="s">
        <v>38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43</v>
      </c>
      <c r="C7" s="3"/>
      <c r="D7" s="3"/>
      <c r="E7" s="3">
        <v>1028.9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44</v>
      </c>
      <c r="C8" s="3"/>
      <c r="D8" s="3"/>
      <c r="E8" s="3">
        <v>2004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45</v>
      </c>
      <c r="B9" s="5"/>
      <c r="C9" s="3"/>
      <c r="D9" s="3"/>
      <c r="E9" s="3">
        <v>4317.45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46</v>
      </c>
      <c r="B10" s="5"/>
      <c r="C10" s="3"/>
      <c r="D10" s="3"/>
      <c r="E10" s="3">
        <v>15.1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47</v>
      </c>
      <c r="B11" s="5"/>
      <c r="C11" s="3"/>
      <c r="D11" s="3"/>
      <c r="E11" s="3">
        <v>40.9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48</v>
      </c>
      <c r="B12" s="5"/>
      <c r="C12" s="3"/>
      <c r="D12" s="3"/>
      <c r="E12" s="3">
        <v>15.7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123819094.670435</v>
      </c>
      <c r="J16" s="7" t="s">
        <v>35</v>
      </c>
      <c r="K16" s="7">
        <f>I16/(10000*1000)</f>
        <v>12.3819094670435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91538963.2417523</v>
      </c>
      <c r="J17" s="7" t="s">
        <v>35</v>
      </c>
      <c r="K17" s="7">
        <f>I17/(10000*1000)</f>
        <v>9.15389632417522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1433.9025</v>
      </c>
      <c r="C29" s="9" t="s">
        <v>106</v>
      </c>
      <c r="D29" s="10">
        <v>-3</v>
      </c>
      <c r="E29" s="9"/>
      <c r="F29" s="9"/>
      <c r="G29" s="6">
        <v>1</v>
      </c>
      <c r="H29" s="11">
        <f t="shared" ref="H29:H40" si="0">E30</f>
        <v>-3</v>
      </c>
      <c r="I29" s="11">
        <f t="shared" ref="I29:I40" si="1">H29+273.15</f>
        <v>270.15</v>
      </c>
      <c r="J29" s="11">
        <f t="shared" ref="J29:J40" si="2">EXP(($C$18*(I29-$C$16))/($C$19*I29*$C$16))</f>
        <v>0.0117298241675131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107</v>
      </c>
      <c r="N29" s="6"/>
      <c r="O29" s="11">
        <f>L29</f>
        <v>1.19491875</v>
      </c>
      <c r="P29" s="11">
        <f t="shared" ref="P29:P40" si="5">O29*J29</f>
        <v>0.0140161868319646</v>
      </c>
      <c r="Q29" s="16">
        <f t="shared" ref="Q29:Q40" si="6">P29*$B$31</f>
        <v>0.0033638848396715</v>
      </c>
      <c r="R29" s="11">
        <f t="shared" ref="R29:R40" si="7">L29*$B$31</f>
        <v>0.2867805</v>
      </c>
      <c r="S29" s="17">
        <f t="shared" ref="S29:S40" si="8">Q29/R29</f>
        <v>0.0117298241675131</v>
      </c>
      <c r="T29" s="3">
        <v>0.01</v>
      </c>
      <c r="U29" s="18">
        <f t="shared" ref="U29:U40" si="9">S29*T29</f>
        <v>0.000117298241675131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0.0220172982416751</v>
      </c>
      <c r="AR29" s="25">
        <f t="shared" ref="AR29:AR40" si="15">$B$29/12</f>
        <v>119.491875</v>
      </c>
      <c r="AS29" s="1">
        <f t="shared" ref="AS29:AS40" si="16">$B$31</f>
        <v>0.24</v>
      </c>
      <c r="AT29" s="2">
        <f>$E$4/12</f>
        <v>15.05</v>
      </c>
      <c r="AU29" s="1">
        <f t="shared" ref="AU29:AU40" si="17">AT29*10000*AS29*0.67*AR29*AQ29</f>
        <v>63668.5479891333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-5.87150901258064</v>
      </c>
      <c r="E30" s="13">
        <f t="shared" ref="E30:E41" si="18">D29</f>
        <v>-3</v>
      </c>
      <c r="F30" s="9" t="s">
        <v>107</v>
      </c>
      <c r="G30" s="6">
        <v>2</v>
      </c>
      <c r="H30" s="11">
        <f t="shared" si="0"/>
        <v>-5.87150901258064</v>
      </c>
      <c r="I30" s="11">
        <f t="shared" si="1"/>
        <v>267.278490987419</v>
      </c>
      <c r="J30" s="11">
        <f t="shared" si="2"/>
        <v>0.00796387268023575</v>
      </c>
      <c r="K30" s="11">
        <f t="shared" si="3"/>
        <v>119.491875</v>
      </c>
      <c r="L30" s="11">
        <f t="shared" si="4"/>
        <v>1.19491875</v>
      </c>
      <c r="M30" s="6" t="s">
        <v>107</v>
      </c>
      <c r="N30" s="6"/>
      <c r="O30" s="11">
        <f t="shared" ref="O30:O40" si="19">L30+O29-P29-N30</f>
        <v>2.37582131316804</v>
      </c>
      <c r="P30" s="11">
        <f t="shared" si="5"/>
        <v>0.0189207384490607</v>
      </c>
      <c r="Q30" s="16">
        <f t="shared" si="6"/>
        <v>0.00454097722777458</v>
      </c>
      <c r="R30" s="11">
        <f t="shared" si="7"/>
        <v>0.2867805</v>
      </c>
      <c r="S30" s="17">
        <f t="shared" si="8"/>
        <v>0.0158343305342399</v>
      </c>
      <c r="T30" s="3">
        <v>0.01</v>
      </c>
      <c r="U30" s="18">
        <f t="shared" si="9"/>
        <v>0.000158343305342399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0.0220583433053424</v>
      </c>
      <c r="AR30" s="25">
        <f t="shared" si="15"/>
        <v>119.491875</v>
      </c>
      <c r="AS30" s="1">
        <f t="shared" si="16"/>
        <v>0.24</v>
      </c>
      <c r="AT30" s="2">
        <f t="shared" ref="AT30:AT40" si="20">$E$4/12</f>
        <v>15.05</v>
      </c>
      <c r="AU30" s="1">
        <f t="shared" si="17"/>
        <v>63787.2401000877</v>
      </c>
    </row>
    <row r="31" s="1" customFormat="1" spans="1:47">
      <c r="A31" s="6" t="s">
        <v>70</v>
      </c>
      <c r="B31" s="6">
        <v>0.24</v>
      </c>
      <c r="C31" s="9">
        <v>2</v>
      </c>
      <c r="D31" s="12">
        <v>-1.670571168</v>
      </c>
      <c r="E31" s="13">
        <f t="shared" si="18"/>
        <v>-5.87150901258064</v>
      </c>
      <c r="F31" s="9" t="s">
        <v>107</v>
      </c>
      <c r="G31" s="6">
        <v>3</v>
      </c>
      <c r="H31" s="11">
        <f t="shared" si="0"/>
        <v>-1.670571168</v>
      </c>
      <c r="I31" s="11">
        <f t="shared" si="1"/>
        <v>271.479428832</v>
      </c>
      <c r="J31" s="11">
        <f t="shared" si="2"/>
        <v>0.0139940513469244</v>
      </c>
      <c r="K31" s="11">
        <f t="shared" si="3"/>
        <v>119.491875</v>
      </c>
      <c r="L31" s="11">
        <f t="shared" si="4"/>
        <v>1.19491875</v>
      </c>
      <c r="M31" s="6" t="s">
        <v>107</v>
      </c>
      <c r="N31" s="6"/>
      <c r="O31" s="11">
        <f t="shared" si="19"/>
        <v>3.55181932471898</v>
      </c>
      <c r="P31" s="11">
        <f t="shared" si="5"/>
        <v>0.0497043420051157</v>
      </c>
      <c r="Q31" s="16">
        <f t="shared" si="6"/>
        <v>0.0119290420812278</v>
      </c>
      <c r="R31" s="11">
        <f t="shared" si="7"/>
        <v>0.2867805</v>
      </c>
      <c r="S31" s="17">
        <f t="shared" si="8"/>
        <v>0.0415964198445423</v>
      </c>
      <c r="T31" s="3">
        <v>0.01</v>
      </c>
      <c r="U31" s="18">
        <f t="shared" si="9"/>
        <v>0.000415964198445423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0.0223159641984454</v>
      </c>
      <c r="AR31" s="25">
        <f t="shared" si="15"/>
        <v>119.491875</v>
      </c>
      <c r="AS31" s="1">
        <f t="shared" si="16"/>
        <v>0.24</v>
      </c>
      <c r="AT31" s="2">
        <f t="shared" si="20"/>
        <v>15.05</v>
      </c>
      <c r="AU31" s="1">
        <f t="shared" si="17"/>
        <v>64532.2156195856</v>
      </c>
    </row>
    <row r="32" s="1" customFormat="1" spans="1:47">
      <c r="A32" s="6"/>
      <c r="B32" s="6"/>
      <c r="C32" s="9">
        <v>3</v>
      </c>
      <c r="D32" s="12">
        <v>4.62620145274194</v>
      </c>
      <c r="E32" s="13">
        <f t="shared" si="18"/>
        <v>-1.670571168</v>
      </c>
      <c r="F32" s="9" t="s">
        <v>107</v>
      </c>
      <c r="G32" s="6">
        <v>4</v>
      </c>
      <c r="H32" s="11">
        <f t="shared" si="0"/>
        <v>4.62620145274194</v>
      </c>
      <c r="I32" s="11">
        <f t="shared" si="1"/>
        <v>277.776201452742</v>
      </c>
      <c r="J32" s="11">
        <f t="shared" si="2"/>
        <v>0.0315525190965682</v>
      </c>
      <c r="K32" s="11">
        <f t="shared" si="3"/>
        <v>119.491875</v>
      </c>
      <c r="L32" s="11">
        <f t="shared" si="4"/>
        <v>1.19491875</v>
      </c>
      <c r="M32" s="6" t="s">
        <v>107</v>
      </c>
      <c r="N32" s="6"/>
      <c r="O32" s="11">
        <f t="shared" si="19"/>
        <v>4.69703373271386</v>
      </c>
      <c r="P32" s="11">
        <f t="shared" si="5"/>
        <v>0.148203246548679</v>
      </c>
      <c r="Q32" s="16">
        <f t="shared" si="6"/>
        <v>0.0355687791716829</v>
      </c>
      <c r="R32" s="11">
        <f t="shared" si="7"/>
        <v>0.2867805</v>
      </c>
      <c r="S32" s="17">
        <f t="shared" si="8"/>
        <v>0.124027886037171</v>
      </c>
      <c r="T32" s="3">
        <v>0.01</v>
      </c>
      <c r="U32" s="18">
        <f t="shared" si="9"/>
        <v>0.00124027886037171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0.0231402788603717</v>
      </c>
      <c r="AR32" s="25">
        <f t="shared" si="15"/>
        <v>119.491875</v>
      </c>
      <c r="AS32" s="1">
        <f t="shared" si="16"/>
        <v>0.24</v>
      </c>
      <c r="AT32" s="2">
        <f t="shared" si="20"/>
        <v>15.05</v>
      </c>
      <c r="AU32" s="1">
        <f t="shared" si="17"/>
        <v>66915.9285091016</v>
      </c>
    </row>
    <row r="33" s="1" customFormat="1" spans="1:47">
      <c r="A33" s="6"/>
      <c r="B33" s="6"/>
      <c r="C33" s="9">
        <v>4</v>
      </c>
      <c r="D33" s="12">
        <v>13.3226326127</v>
      </c>
      <c r="E33" s="13">
        <f t="shared" si="18"/>
        <v>4.62620145274194</v>
      </c>
      <c r="F33" s="9" t="s">
        <v>107</v>
      </c>
      <c r="G33" s="6">
        <v>5</v>
      </c>
      <c r="H33" s="11">
        <f t="shared" si="0"/>
        <v>13.3226326127</v>
      </c>
      <c r="I33" s="11">
        <f t="shared" si="1"/>
        <v>286.4726326127</v>
      </c>
      <c r="J33" s="11">
        <f t="shared" si="2"/>
        <v>0.0914455896402123</v>
      </c>
      <c r="K33" s="11">
        <f t="shared" si="3"/>
        <v>119.491875</v>
      </c>
      <c r="L33" s="11">
        <f t="shared" si="4"/>
        <v>1.19491875</v>
      </c>
      <c r="M33" s="6" t="s">
        <v>109</v>
      </c>
      <c r="N33" s="11">
        <f>(O32-P32)*C24/100</f>
        <v>4.32138896185692</v>
      </c>
      <c r="O33" s="11">
        <f t="shared" si="19"/>
        <v>1.42236027430826</v>
      </c>
      <c r="P33" s="11">
        <f t="shared" si="5"/>
        <v>0.130068573964933</v>
      </c>
      <c r="Q33" s="16">
        <f t="shared" si="6"/>
        <v>0.0312164577515839</v>
      </c>
      <c r="R33" s="11">
        <f t="shared" si="7"/>
        <v>0.2867805</v>
      </c>
      <c r="S33" s="17">
        <f t="shared" si="8"/>
        <v>0.108851395933768</v>
      </c>
      <c r="T33" s="3">
        <v>0.01</v>
      </c>
      <c r="U33" s="18">
        <f t="shared" si="9"/>
        <v>0.00108851395933768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0.0305385139593377</v>
      </c>
      <c r="AR33" s="25">
        <f t="shared" si="15"/>
        <v>119.491875</v>
      </c>
      <c r="AS33" s="1">
        <f t="shared" si="16"/>
        <v>0.24</v>
      </c>
      <c r="AT33" s="2">
        <f t="shared" si="20"/>
        <v>15.05</v>
      </c>
      <c r="AU33" s="1">
        <f t="shared" si="17"/>
        <v>88309.7835254185</v>
      </c>
    </row>
    <row r="34" s="1" customFormat="1" spans="1:47">
      <c r="A34" s="6"/>
      <c r="B34" s="6"/>
      <c r="C34" s="9">
        <v>5</v>
      </c>
      <c r="D34" s="12">
        <v>19.6834688948387</v>
      </c>
      <c r="E34" s="13">
        <f t="shared" si="18"/>
        <v>13.3226326127</v>
      </c>
      <c r="F34" s="9" t="s">
        <v>109</v>
      </c>
      <c r="G34" s="6">
        <v>6</v>
      </c>
      <c r="H34" s="11">
        <f t="shared" si="0"/>
        <v>19.6834688948387</v>
      </c>
      <c r="I34" s="11">
        <f t="shared" si="1"/>
        <v>292.833468894839</v>
      </c>
      <c r="J34" s="11">
        <f t="shared" si="2"/>
        <v>0.191336315354541</v>
      </c>
      <c r="K34" s="11">
        <f t="shared" si="3"/>
        <v>119.491875</v>
      </c>
      <c r="L34" s="11">
        <f t="shared" si="4"/>
        <v>1.19491875</v>
      </c>
      <c r="M34" s="6" t="s">
        <v>107</v>
      </c>
      <c r="N34" s="6"/>
      <c r="O34" s="11">
        <f t="shared" si="19"/>
        <v>2.48721045034333</v>
      </c>
      <c r="P34" s="11">
        <f t="shared" si="5"/>
        <v>0.47589368308</v>
      </c>
      <c r="Q34" s="16">
        <f t="shared" si="6"/>
        <v>0.1142144839392</v>
      </c>
      <c r="R34" s="11">
        <f t="shared" si="7"/>
        <v>0.2867805</v>
      </c>
      <c r="S34" s="17">
        <f t="shared" si="8"/>
        <v>0.398264470349972</v>
      </c>
      <c r="T34" s="3">
        <v>0.01</v>
      </c>
      <c r="U34" s="18">
        <f t="shared" si="9"/>
        <v>0.00398264470349972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0.0334326447034997</v>
      </c>
      <c r="AR34" s="25">
        <f t="shared" si="15"/>
        <v>119.491875</v>
      </c>
      <c r="AS34" s="1">
        <f t="shared" si="16"/>
        <v>0.24</v>
      </c>
      <c r="AT34" s="2">
        <f t="shared" si="20"/>
        <v>15.05</v>
      </c>
      <c r="AU34" s="1">
        <f t="shared" si="17"/>
        <v>96678.8894960467</v>
      </c>
    </row>
    <row r="35" s="1" customFormat="1" spans="1:47">
      <c r="A35" s="6"/>
      <c r="B35" s="6"/>
      <c r="C35" s="9">
        <v>6</v>
      </c>
      <c r="D35" s="12">
        <v>22.06958334</v>
      </c>
      <c r="E35" s="13">
        <f t="shared" si="18"/>
        <v>19.6834688948387</v>
      </c>
      <c r="F35" s="9" t="s">
        <v>107</v>
      </c>
      <c r="G35" s="6">
        <v>7</v>
      </c>
      <c r="H35" s="11">
        <f t="shared" si="0"/>
        <v>22.06958334</v>
      </c>
      <c r="I35" s="11">
        <f t="shared" si="1"/>
        <v>295.21958334</v>
      </c>
      <c r="J35" s="11">
        <f t="shared" si="2"/>
        <v>0.250329529334065</v>
      </c>
      <c r="K35" s="11">
        <f t="shared" si="3"/>
        <v>119.491875</v>
      </c>
      <c r="L35" s="11">
        <f t="shared" si="4"/>
        <v>1.19491875</v>
      </c>
      <c r="M35" s="6" t="s">
        <v>107</v>
      </c>
      <c r="N35" s="6"/>
      <c r="O35" s="11">
        <f t="shared" si="19"/>
        <v>3.20623551726333</v>
      </c>
      <c r="P35" s="11">
        <f t="shared" si="5"/>
        <v>0.80261542797069</v>
      </c>
      <c r="Q35" s="16">
        <f t="shared" si="6"/>
        <v>0.192627702712965</v>
      </c>
      <c r="R35" s="11">
        <f t="shared" si="7"/>
        <v>0.2867805</v>
      </c>
      <c r="S35" s="17">
        <f t="shared" si="8"/>
        <v>0.67169037892383</v>
      </c>
      <c r="T35" s="3">
        <v>0.01</v>
      </c>
      <c r="U35" s="18">
        <f t="shared" si="9"/>
        <v>0.0067169037892383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0.0361669037892383</v>
      </c>
      <c r="AR35" s="25">
        <f t="shared" si="15"/>
        <v>119.491875</v>
      </c>
      <c r="AS35" s="1">
        <f t="shared" si="16"/>
        <v>0.24</v>
      </c>
      <c r="AT35" s="2">
        <f t="shared" si="20"/>
        <v>15.05</v>
      </c>
      <c r="AU35" s="1">
        <f t="shared" si="17"/>
        <v>104585.686411099</v>
      </c>
    </row>
    <row r="36" s="1" customFormat="1" spans="1:47">
      <c r="A36" s="6"/>
      <c r="B36" s="6"/>
      <c r="C36" s="9">
        <v>7</v>
      </c>
      <c r="D36" s="12">
        <v>25.0646770377419</v>
      </c>
      <c r="E36" s="13">
        <f t="shared" si="18"/>
        <v>22.06958334</v>
      </c>
      <c r="F36" s="9" t="s">
        <v>107</v>
      </c>
      <c r="G36" s="6">
        <v>8</v>
      </c>
      <c r="H36" s="11">
        <f t="shared" si="0"/>
        <v>25.0646770377419</v>
      </c>
      <c r="I36" s="11">
        <f t="shared" si="1"/>
        <v>298.214677037742</v>
      </c>
      <c r="J36" s="11">
        <f t="shared" si="2"/>
        <v>0.3486348861924</v>
      </c>
      <c r="K36" s="11">
        <f t="shared" si="3"/>
        <v>119.491875</v>
      </c>
      <c r="L36" s="11">
        <f t="shared" si="4"/>
        <v>1.19491875</v>
      </c>
      <c r="M36" s="6" t="s">
        <v>107</v>
      </c>
      <c r="N36" s="6"/>
      <c r="O36" s="11">
        <f t="shared" si="19"/>
        <v>3.59853883929264</v>
      </c>
      <c r="P36" s="11">
        <f t="shared" si="5"/>
        <v>1.25457617869572</v>
      </c>
      <c r="Q36" s="16">
        <f t="shared" si="6"/>
        <v>0.301098282886972</v>
      </c>
      <c r="R36" s="11">
        <f t="shared" si="7"/>
        <v>0.2867805</v>
      </c>
      <c r="S36" s="17">
        <f t="shared" si="8"/>
        <v>1.04992592901879</v>
      </c>
      <c r="T36" s="3">
        <v>0.01</v>
      </c>
      <c r="U36" s="18">
        <f t="shared" si="9"/>
        <v>0.0104992592901879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0.0399492592901879</v>
      </c>
      <c r="AR36" s="25">
        <f t="shared" si="15"/>
        <v>119.491875</v>
      </c>
      <c r="AS36" s="1">
        <f t="shared" si="16"/>
        <v>0.24</v>
      </c>
      <c r="AT36" s="2">
        <f t="shared" si="20"/>
        <v>15.05</v>
      </c>
      <c r="AU36" s="1">
        <f t="shared" si="17"/>
        <v>115523.317362945</v>
      </c>
    </row>
    <row r="37" s="1" customFormat="1" spans="1:47">
      <c r="A37" s="6"/>
      <c r="B37" s="6"/>
      <c r="C37" s="9">
        <v>8</v>
      </c>
      <c r="D37" s="12">
        <v>22.7606470487097</v>
      </c>
      <c r="E37" s="13">
        <f t="shared" si="18"/>
        <v>25.0646770377419</v>
      </c>
      <c r="F37" s="9" t="s">
        <v>107</v>
      </c>
      <c r="G37" s="6">
        <v>9</v>
      </c>
      <c r="H37" s="11">
        <f t="shared" si="0"/>
        <v>22.7606470487097</v>
      </c>
      <c r="I37" s="11">
        <f t="shared" si="1"/>
        <v>295.91064704871</v>
      </c>
      <c r="J37" s="11">
        <f t="shared" si="2"/>
        <v>0.270373010758715</v>
      </c>
      <c r="K37" s="11">
        <f t="shared" si="3"/>
        <v>119.491875</v>
      </c>
      <c r="L37" s="11">
        <f t="shared" si="4"/>
        <v>1.19491875</v>
      </c>
      <c r="M37" s="6" t="s">
        <v>107</v>
      </c>
      <c r="N37" s="6"/>
      <c r="O37" s="11">
        <f t="shared" si="19"/>
        <v>3.53888141059692</v>
      </c>
      <c r="P37" s="11">
        <f t="shared" si="5"/>
        <v>0.956818021701138</v>
      </c>
      <c r="Q37" s="16">
        <f t="shared" si="6"/>
        <v>0.229636325208273</v>
      </c>
      <c r="R37" s="11">
        <f t="shared" si="7"/>
        <v>0.2867805</v>
      </c>
      <c r="S37" s="17">
        <f t="shared" si="8"/>
        <v>0.800738980538332</v>
      </c>
      <c r="T37" s="3">
        <v>0.01</v>
      </c>
      <c r="U37" s="18">
        <f t="shared" si="9"/>
        <v>0.00800738980538332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0.0374573898053833</v>
      </c>
      <c r="AR37" s="25">
        <f t="shared" si="15"/>
        <v>119.491875</v>
      </c>
      <c r="AS37" s="1">
        <f t="shared" si="16"/>
        <v>0.24</v>
      </c>
      <c r="AT37" s="2">
        <f t="shared" si="20"/>
        <v>15.05</v>
      </c>
      <c r="AU37" s="1">
        <f t="shared" si="17"/>
        <v>108317.450860414</v>
      </c>
    </row>
    <row r="38" s="1" customFormat="1" spans="1:47">
      <c r="A38" s="6"/>
      <c r="B38" s="6"/>
      <c r="C38" s="9">
        <v>9</v>
      </c>
      <c r="D38" s="12">
        <v>19.1693614243333</v>
      </c>
      <c r="E38" s="13">
        <f t="shared" si="18"/>
        <v>22.7606470487097</v>
      </c>
      <c r="F38" s="9" t="s">
        <v>107</v>
      </c>
      <c r="G38" s="6">
        <v>10</v>
      </c>
      <c r="H38" s="11">
        <f t="shared" si="0"/>
        <v>19.1693614243333</v>
      </c>
      <c r="I38" s="11">
        <f t="shared" si="1"/>
        <v>292.319361424333</v>
      </c>
      <c r="J38" s="11">
        <f t="shared" si="2"/>
        <v>0.180468246840034</v>
      </c>
      <c r="K38" s="11">
        <f t="shared" si="3"/>
        <v>119.491875</v>
      </c>
      <c r="L38" s="11">
        <f t="shared" si="4"/>
        <v>1.19491875</v>
      </c>
      <c r="M38" s="6" t="s">
        <v>107</v>
      </c>
      <c r="N38" s="6"/>
      <c r="O38" s="11">
        <f t="shared" si="19"/>
        <v>3.77698213889578</v>
      </c>
      <c r="P38" s="11">
        <f t="shared" si="5"/>
        <v>0.681625344952642</v>
      </c>
      <c r="Q38" s="16">
        <f t="shared" si="6"/>
        <v>0.163590082788634</v>
      </c>
      <c r="R38" s="11">
        <f t="shared" si="7"/>
        <v>0.2867805</v>
      </c>
      <c r="S38" s="17">
        <f t="shared" si="8"/>
        <v>0.570436563115812</v>
      </c>
      <c r="T38" s="3">
        <v>0.01</v>
      </c>
      <c r="U38" s="18">
        <f t="shared" si="9"/>
        <v>0.00570436563115812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0.0276043656311581</v>
      </c>
      <c r="AR38" s="25">
        <f t="shared" si="15"/>
        <v>119.491875</v>
      </c>
      <c r="AS38" s="1">
        <f t="shared" si="16"/>
        <v>0.24</v>
      </c>
      <c r="AT38" s="2">
        <f t="shared" si="20"/>
        <v>15.05</v>
      </c>
      <c r="AU38" s="1">
        <f t="shared" si="17"/>
        <v>79824.9566593169</v>
      </c>
    </row>
    <row r="39" s="1" customFormat="1" spans="1:47">
      <c r="A39" s="6"/>
      <c r="B39" s="6"/>
      <c r="C39" s="9">
        <v>10</v>
      </c>
      <c r="D39" s="12">
        <v>9.584460183</v>
      </c>
      <c r="E39" s="13">
        <f t="shared" si="18"/>
        <v>19.1693614243333</v>
      </c>
      <c r="F39" s="9" t="s">
        <v>107</v>
      </c>
      <c r="G39" s="6">
        <v>11</v>
      </c>
      <c r="H39" s="11">
        <f t="shared" si="0"/>
        <v>9.584460183</v>
      </c>
      <c r="I39" s="11">
        <f t="shared" si="1"/>
        <v>282.734460183</v>
      </c>
      <c r="J39" s="11">
        <f t="shared" si="2"/>
        <v>0.0583444765591854</v>
      </c>
      <c r="K39" s="11">
        <f t="shared" si="3"/>
        <v>119.491875</v>
      </c>
      <c r="L39" s="11">
        <f t="shared" si="4"/>
        <v>1.19491875</v>
      </c>
      <c r="M39" s="6" t="s">
        <v>109</v>
      </c>
      <c r="N39" s="11">
        <f>(O38-P38)*C24/100</f>
        <v>2.94058895424598</v>
      </c>
      <c r="O39" s="11">
        <f t="shared" si="19"/>
        <v>1.34968658969716</v>
      </c>
      <c r="P39" s="11">
        <f t="shared" si="5"/>
        <v>0.0787467575948326</v>
      </c>
      <c r="Q39" s="16">
        <f t="shared" si="6"/>
        <v>0.0188992218227598</v>
      </c>
      <c r="R39" s="11">
        <f t="shared" si="7"/>
        <v>0.2867805</v>
      </c>
      <c r="S39" s="17">
        <f t="shared" si="8"/>
        <v>0.0659013490204523</v>
      </c>
      <c r="T39" s="3">
        <v>0.01</v>
      </c>
      <c r="U39" s="18">
        <f t="shared" si="9"/>
        <v>0.000659013490204523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0.0225590134902045</v>
      </c>
      <c r="AR39" s="25">
        <f t="shared" si="15"/>
        <v>119.491875</v>
      </c>
      <c r="AS39" s="1">
        <f t="shared" si="16"/>
        <v>0.24</v>
      </c>
      <c r="AT39" s="2">
        <f t="shared" si="20"/>
        <v>15.05</v>
      </c>
      <c r="AU39" s="1">
        <f t="shared" si="17"/>
        <v>65235.053693823</v>
      </c>
    </row>
    <row r="40" s="1" customFormat="1" spans="1:48">
      <c r="A40" s="6"/>
      <c r="B40" s="6"/>
      <c r="C40" s="9">
        <v>11</v>
      </c>
      <c r="D40" s="12">
        <v>0.744853169166667</v>
      </c>
      <c r="E40" s="13">
        <f t="shared" si="18"/>
        <v>9.584460183</v>
      </c>
      <c r="F40" s="9" t="s">
        <v>109</v>
      </c>
      <c r="G40" s="6">
        <v>12</v>
      </c>
      <c r="H40" s="11">
        <f t="shared" si="0"/>
        <v>0.744853169166667</v>
      </c>
      <c r="I40" s="11">
        <f t="shared" si="1"/>
        <v>273.894853169167</v>
      </c>
      <c r="J40" s="11">
        <f t="shared" si="2"/>
        <v>0.0192002726380436</v>
      </c>
      <c r="K40" s="11">
        <f t="shared" si="3"/>
        <v>119.491875</v>
      </c>
      <c r="L40" s="11">
        <f t="shared" si="4"/>
        <v>1.19491875</v>
      </c>
      <c r="M40" s="6" t="s">
        <v>107</v>
      </c>
      <c r="N40" s="6"/>
      <c r="O40" s="11">
        <f t="shared" si="19"/>
        <v>2.46585858210232</v>
      </c>
      <c r="P40" s="11">
        <f t="shared" si="5"/>
        <v>0.0473451570632243</v>
      </c>
      <c r="Q40" s="16">
        <f t="shared" si="6"/>
        <v>0.0113628376951738</v>
      </c>
      <c r="R40" s="11">
        <f t="shared" si="7"/>
        <v>0.2867805</v>
      </c>
      <c r="S40" s="17">
        <f t="shared" si="8"/>
        <v>0.0396220722649337</v>
      </c>
      <c r="T40" s="3">
        <v>0.01</v>
      </c>
      <c r="U40" s="18">
        <f t="shared" si="9"/>
        <v>0.000396220722649338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0.0222962207226493</v>
      </c>
      <c r="AR40" s="25">
        <f t="shared" si="15"/>
        <v>119.491875</v>
      </c>
      <c r="AS40" s="1">
        <f t="shared" si="16"/>
        <v>0.24</v>
      </c>
      <c r="AT40" s="2">
        <f t="shared" si="20"/>
        <v>15.05</v>
      </c>
      <c r="AU40" s="1">
        <f t="shared" si="17"/>
        <v>64475.1224003179</v>
      </c>
      <c r="AV40" s="1">
        <f>SUM(AU29:AU40)</f>
        <v>981854.19262729</v>
      </c>
    </row>
    <row r="41" s="1" customFormat="1" spans="1:46">
      <c r="A41" s="6"/>
      <c r="B41" s="6"/>
      <c r="C41" s="9">
        <v>12</v>
      </c>
      <c r="D41" s="12">
        <v>-4.74969728535484</v>
      </c>
      <c r="E41" s="13">
        <f t="shared" si="18"/>
        <v>0.744853169166667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1108.87</v>
      </c>
      <c r="C44" s="9" t="s">
        <v>106</v>
      </c>
      <c r="D44" s="10">
        <v>-3</v>
      </c>
      <c r="E44" s="9"/>
      <c r="F44" s="9"/>
      <c r="G44" s="6">
        <v>1</v>
      </c>
      <c r="H44" s="11">
        <f t="shared" ref="H44:H55" si="21">E45</f>
        <v>-3</v>
      </c>
      <c r="I44" s="11">
        <f t="shared" ref="I44:I55" si="22">H44+273.15</f>
        <v>270.15</v>
      </c>
      <c r="J44" s="11">
        <f t="shared" ref="J44:J55" si="23">EXP(($C$18*(I44-$C$16))/($C$19*I44*$C$16))</f>
        <v>0.0117298241675131</v>
      </c>
      <c r="K44" s="11">
        <f t="shared" ref="K44:K55" si="24">$B$44/12</f>
        <v>92.4058333333333</v>
      </c>
      <c r="L44" s="11">
        <f t="shared" ref="L44:L55" si="25">K44*$B$45/100</f>
        <v>0.924058333333333</v>
      </c>
      <c r="M44" s="6" t="s">
        <v>107</v>
      </c>
      <c r="N44" s="6"/>
      <c r="O44" s="11">
        <f>L44</f>
        <v>0.924058333333333</v>
      </c>
      <c r="P44" s="11">
        <f t="shared" ref="P44:P55" si="26">O44*J44</f>
        <v>0.0108390417705252</v>
      </c>
      <c r="Q44" s="16">
        <f t="shared" ref="Q44:Q55" si="27">P44*$B$46</f>
        <v>0.00195102751869454</v>
      </c>
      <c r="R44" s="11">
        <f t="shared" ref="R44:R55" si="28">L44*$B$46</f>
        <v>0.1663305</v>
      </c>
      <c r="S44" s="17">
        <f t="shared" ref="S44:S55" si="29">Q44/R44</f>
        <v>0.0117298241675131</v>
      </c>
      <c r="T44" s="3">
        <v>0.01</v>
      </c>
      <c r="U44" s="18">
        <f t="shared" ref="U44:U55" si="30">S44*T44</f>
        <v>0.000117298241675131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0.0192172982416751</v>
      </c>
      <c r="AR44" s="25">
        <f t="shared" ref="AR44:AR55" si="36">$B$44/12</f>
        <v>92.4058333333333</v>
      </c>
      <c r="AS44" s="1">
        <f t="shared" ref="AS44:AS55" si="37">$B$46</f>
        <v>0.18</v>
      </c>
      <c r="AT44" s="2">
        <f>$E$3/12</f>
        <v>41.775</v>
      </c>
      <c r="AU44" s="1">
        <f t="shared" ref="AU44:AU55" si="38">AT44*10000*AS44*0.67*AR44*AQ44</f>
        <v>89465.4775598637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-5.87150901258064</v>
      </c>
      <c r="E45" s="13">
        <f t="shared" ref="E45:E56" si="39">D44</f>
        <v>-3</v>
      </c>
      <c r="F45" s="9" t="s">
        <v>107</v>
      </c>
      <c r="G45" s="6">
        <v>2</v>
      </c>
      <c r="H45" s="11">
        <f t="shared" si="21"/>
        <v>-5.87150901258064</v>
      </c>
      <c r="I45" s="11">
        <f t="shared" si="22"/>
        <v>267.278490987419</v>
      </c>
      <c r="J45" s="11">
        <f t="shared" si="23"/>
        <v>0.00796387268023575</v>
      </c>
      <c r="K45" s="11">
        <f t="shared" si="24"/>
        <v>92.4058333333333</v>
      </c>
      <c r="L45" s="11">
        <f t="shared" si="25"/>
        <v>0.924058333333333</v>
      </c>
      <c r="M45" s="6" t="s">
        <v>107</v>
      </c>
      <c r="N45" s="6"/>
      <c r="O45" s="11">
        <f t="shared" ref="O45:O55" si="40">L45+O44-P44-N45</f>
        <v>1.83727762489614</v>
      </c>
      <c r="P45" s="11">
        <f t="shared" si="26"/>
        <v>0.0146318450829188</v>
      </c>
      <c r="Q45" s="16">
        <f t="shared" si="27"/>
        <v>0.00263373211492538</v>
      </c>
      <c r="R45" s="11">
        <f t="shared" si="28"/>
        <v>0.1663305</v>
      </c>
      <c r="S45" s="17">
        <f t="shared" si="29"/>
        <v>0.0158343305342399</v>
      </c>
      <c r="T45" s="3">
        <v>0.01</v>
      </c>
      <c r="U45" s="18">
        <f t="shared" si="30"/>
        <v>0.000158343305342399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0.0192583433053424</v>
      </c>
      <c r="AR45" s="25">
        <f t="shared" si="36"/>
        <v>92.4058333333333</v>
      </c>
      <c r="AS45" s="1">
        <f t="shared" si="37"/>
        <v>0.18</v>
      </c>
      <c r="AT45" s="2">
        <f t="shared" ref="AT45:AT55" si="41">$E$3/12</f>
        <v>41.775</v>
      </c>
      <c r="AU45" s="1">
        <f t="shared" si="38"/>
        <v>89656.5614560642</v>
      </c>
    </row>
    <row r="46" s="1" customFormat="1" spans="1:47">
      <c r="A46" s="6" t="s">
        <v>70</v>
      </c>
      <c r="B46" s="6">
        <v>0.18</v>
      </c>
      <c r="C46" s="9">
        <v>2</v>
      </c>
      <c r="D46" s="12">
        <v>-1.670571168</v>
      </c>
      <c r="E46" s="13">
        <f t="shared" si="39"/>
        <v>-5.87150901258064</v>
      </c>
      <c r="F46" s="9" t="s">
        <v>107</v>
      </c>
      <c r="G46" s="6">
        <v>3</v>
      </c>
      <c r="H46" s="11">
        <f t="shared" si="21"/>
        <v>-1.670571168</v>
      </c>
      <c r="I46" s="11">
        <f t="shared" si="22"/>
        <v>271.479428832</v>
      </c>
      <c r="J46" s="11">
        <f t="shared" si="23"/>
        <v>0.0139940513469244</v>
      </c>
      <c r="K46" s="11">
        <f t="shared" si="24"/>
        <v>92.4058333333333</v>
      </c>
      <c r="L46" s="11">
        <f t="shared" si="25"/>
        <v>0.924058333333333</v>
      </c>
      <c r="M46" s="6" t="s">
        <v>107</v>
      </c>
      <c r="N46" s="6"/>
      <c r="O46" s="11">
        <f t="shared" si="40"/>
        <v>2.74670411314655</v>
      </c>
      <c r="P46" s="11">
        <f t="shared" si="26"/>
        <v>0.0384375183941814</v>
      </c>
      <c r="Q46" s="16">
        <f t="shared" si="27"/>
        <v>0.00691875331095264</v>
      </c>
      <c r="R46" s="11">
        <f t="shared" si="28"/>
        <v>0.1663305</v>
      </c>
      <c r="S46" s="17">
        <f t="shared" si="29"/>
        <v>0.0415964198445423</v>
      </c>
      <c r="T46" s="3">
        <v>0.01</v>
      </c>
      <c r="U46" s="18">
        <f t="shared" si="30"/>
        <v>0.000415964198445423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0.0195159641984454</v>
      </c>
      <c r="AR46" s="25">
        <f t="shared" si="36"/>
        <v>92.4058333333333</v>
      </c>
      <c r="AS46" s="1">
        <f t="shared" si="37"/>
        <v>0.18</v>
      </c>
      <c r="AT46" s="2">
        <f t="shared" si="41"/>
        <v>41.775</v>
      </c>
      <c r="AU46" s="1">
        <f t="shared" si="38"/>
        <v>90855.9067511733</v>
      </c>
    </row>
    <row r="47" s="1" customFormat="1" spans="1:47">
      <c r="A47" s="6"/>
      <c r="B47" s="6"/>
      <c r="C47" s="9">
        <v>3</v>
      </c>
      <c r="D47" s="12">
        <v>4.62620145274194</v>
      </c>
      <c r="E47" s="13">
        <f t="shared" si="39"/>
        <v>-1.670571168</v>
      </c>
      <c r="F47" s="9" t="s">
        <v>107</v>
      </c>
      <c r="G47" s="6">
        <v>4</v>
      </c>
      <c r="H47" s="11">
        <f t="shared" si="21"/>
        <v>4.62620145274194</v>
      </c>
      <c r="I47" s="11">
        <f t="shared" si="22"/>
        <v>277.776201452742</v>
      </c>
      <c r="J47" s="11">
        <f t="shared" si="23"/>
        <v>0.0315525190965682</v>
      </c>
      <c r="K47" s="11">
        <f t="shared" si="24"/>
        <v>92.4058333333333</v>
      </c>
      <c r="L47" s="11">
        <f t="shared" si="25"/>
        <v>0.924058333333333</v>
      </c>
      <c r="M47" s="6" t="s">
        <v>107</v>
      </c>
      <c r="N47" s="6"/>
      <c r="O47" s="11">
        <f t="shared" si="40"/>
        <v>3.63232492808571</v>
      </c>
      <c r="P47" s="11">
        <f t="shared" si="26"/>
        <v>0.114609001658365</v>
      </c>
      <c r="Q47" s="16">
        <f t="shared" si="27"/>
        <v>0.0206296202985057</v>
      </c>
      <c r="R47" s="11">
        <f t="shared" si="28"/>
        <v>0.1663305</v>
      </c>
      <c r="S47" s="17">
        <f t="shared" si="29"/>
        <v>0.124027886037171</v>
      </c>
      <c r="T47" s="3">
        <v>0.01</v>
      </c>
      <c r="U47" s="18">
        <f t="shared" si="30"/>
        <v>0.00124027886037171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0.0203402788603717</v>
      </c>
      <c r="AR47" s="25">
        <f t="shared" si="36"/>
        <v>92.4058333333333</v>
      </c>
      <c r="AS47" s="1">
        <f t="shared" si="37"/>
        <v>0.18</v>
      </c>
      <c r="AT47" s="2">
        <f t="shared" si="41"/>
        <v>41.775</v>
      </c>
      <c r="AU47" s="1">
        <f t="shared" si="38"/>
        <v>94693.475589487</v>
      </c>
    </row>
    <row r="48" s="1" customFormat="1" spans="1:47">
      <c r="A48" s="6"/>
      <c r="B48" s="6"/>
      <c r="C48" s="9">
        <v>4</v>
      </c>
      <c r="D48" s="12">
        <v>13.3226326127</v>
      </c>
      <c r="E48" s="13">
        <f t="shared" si="39"/>
        <v>4.62620145274194</v>
      </c>
      <c r="F48" s="9" t="s">
        <v>107</v>
      </c>
      <c r="G48" s="6">
        <v>5</v>
      </c>
      <c r="H48" s="11">
        <f t="shared" si="21"/>
        <v>13.3226326127</v>
      </c>
      <c r="I48" s="11">
        <f t="shared" si="22"/>
        <v>286.4726326127</v>
      </c>
      <c r="J48" s="11">
        <f t="shared" si="23"/>
        <v>0.0914455896402123</v>
      </c>
      <c r="K48" s="11">
        <f t="shared" si="24"/>
        <v>92.4058333333333</v>
      </c>
      <c r="L48" s="11">
        <f t="shared" si="25"/>
        <v>0.924058333333333</v>
      </c>
      <c r="M48" s="6" t="s">
        <v>109</v>
      </c>
      <c r="N48" s="11">
        <f>(O47-P47)*$C$24/100</f>
        <v>3.34183013010597</v>
      </c>
      <c r="O48" s="11">
        <f t="shared" si="40"/>
        <v>1.0999441296547</v>
      </c>
      <c r="P48" s="11">
        <f t="shared" si="26"/>
        <v>0.100585039507564</v>
      </c>
      <c r="Q48" s="16">
        <f t="shared" si="27"/>
        <v>0.0181053071113616</v>
      </c>
      <c r="R48" s="11">
        <f t="shared" si="28"/>
        <v>0.1663305</v>
      </c>
      <c r="S48" s="17">
        <f t="shared" si="29"/>
        <v>0.108851395933768</v>
      </c>
      <c r="T48" s="3">
        <v>0.01</v>
      </c>
      <c r="U48" s="18">
        <f t="shared" si="30"/>
        <v>0.00108851395933768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0.0291385139593377</v>
      </c>
      <c r="AR48" s="25">
        <f t="shared" si="36"/>
        <v>92.4058333333333</v>
      </c>
      <c r="AS48" s="1">
        <f t="shared" si="37"/>
        <v>0.18</v>
      </c>
      <c r="AT48" s="2">
        <f t="shared" si="41"/>
        <v>41.775</v>
      </c>
      <c r="AU48" s="1">
        <f t="shared" si="38"/>
        <v>135653.359487523</v>
      </c>
    </row>
    <row r="49" s="1" customFormat="1" spans="1:47">
      <c r="A49" s="6"/>
      <c r="B49" s="6"/>
      <c r="C49" s="9">
        <v>5</v>
      </c>
      <c r="D49" s="12">
        <v>19.6834688948387</v>
      </c>
      <c r="E49" s="13">
        <f t="shared" si="39"/>
        <v>13.3226326127</v>
      </c>
      <c r="F49" s="9" t="s">
        <v>109</v>
      </c>
      <c r="G49" s="6">
        <v>6</v>
      </c>
      <c r="H49" s="11">
        <f t="shared" si="21"/>
        <v>19.6834688948387</v>
      </c>
      <c r="I49" s="11">
        <f t="shared" si="22"/>
        <v>292.833468894839</v>
      </c>
      <c r="J49" s="11">
        <f t="shared" si="23"/>
        <v>0.191336315354541</v>
      </c>
      <c r="K49" s="11">
        <f t="shared" si="24"/>
        <v>92.4058333333333</v>
      </c>
      <c r="L49" s="11">
        <f t="shared" si="25"/>
        <v>0.924058333333333</v>
      </c>
      <c r="M49" s="6" t="s">
        <v>107</v>
      </c>
      <c r="N49" s="6"/>
      <c r="O49" s="11">
        <f t="shared" si="40"/>
        <v>1.92341742348047</v>
      </c>
      <c r="P49" s="11">
        <f t="shared" si="26"/>
        <v>0.368019602697477</v>
      </c>
      <c r="Q49" s="16">
        <f t="shared" si="27"/>
        <v>0.0662435284855459</v>
      </c>
      <c r="R49" s="11">
        <f t="shared" si="28"/>
        <v>0.1663305</v>
      </c>
      <c r="S49" s="17">
        <f t="shared" si="29"/>
        <v>0.398264470349972</v>
      </c>
      <c r="T49" s="3">
        <v>0.01</v>
      </c>
      <c r="U49" s="18">
        <f t="shared" si="30"/>
        <v>0.00398264470349972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0.0320326447034997</v>
      </c>
      <c r="AR49" s="25">
        <f t="shared" si="36"/>
        <v>92.4058333333333</v>
      </c>
      <c r="AS49" s="1">
        <f t="shared" si="37"/>
        <v>0.18</v>
      </c>
      <c r="AT49" s="2">
        <f t="shared" si="41"/>
        <v>41.775</v>
      </c>
      <c r="AU49" s="1">
        <f t="shared" si="38"/>
        <v>149126.886613497</v>
      </c>
    </row>
    <row r="50" s="1" customFormat="1" spans="1:47">
      <c r="A50" s="6"/>
      <c r="B50" s="6"/>
      <c r="C50" s="9">
        <v>6</v>
      </c>
      <c r="D50" s="12">
        <v>22.06958334</v>
      </c>
      <c r="E50" s="13">
        <f t="shared" si="39"/>
        <v>19.6834688948387</v>
      </c>
      <c r="F50" s="9" t="s">
        <v>107</v>
      </c>
      <c r="G50" s="6">
        <v>7</v>
      </c>
      <c r="H50" s="11">
        <f t="shared" si="21"/>
        <v>22.06958334</v>
      </c>
      <c r="I50" s="11">
        <f t="shared" si="22"/>
        <v>295.21958334</v>
      </c>
      <c r="J50" s="11">
        <f t="shared" si="23"/>
        <v>0.250329529334065</v>
      </c>
      <c r="K50" s="11">
        <f t="shared" si="24"/>
        <v>92.4058333333333</v>
      </c>
      <c r="L50" s="11">
        <f t="shared" si="25"/>
        <v>0.924058333333333</v>
      </c>
      <c r="M50" s="6" t="s">
        <v>107</v>
      </c>
      <c r="N50" s="6"/>
      <c r="O50" s="11">
        <f t="shared" si="40"/>
        <v>2.47945615411632</v>
      </c>
      <c r="P50" s="11">
        <f t="shared" si="26"/>
        <v>0.620681092064389</v>
      </c>
      <c r="Q50" s="16">
        <f t="shared" si="27"/>
        <v>0.11172259657159</v>
      </c>
      <c r="R50" s="11">
        <f t="shared" si="28"/>
        <v>0.1663305</v>
      </c>
      <c r="S50" s="17">
        <f t="shared" si="29"/>
        <v>0.67169037892383</v>
      </c>
      <c r="T50" s="3">
        <v>0.01</v>
      </c>
      <c r="U50" s="18">
        <f t="shared" si="30"/>
        <v>0.0067169037892383</v>
      </c>
      <c r="V50" s="17"/>
      <c r="W50" s="3"/>
      <c r="X50" s="18"/>
      <c r="Y50" s="19">
        <v>0.04</v>
      </c>
      <c r="Z50" s="3">
        <v>0.29</v>
      </c>
      <c r="AA50" s="20">
        <f t="shared" si="31"/>
        <v>0.0116</v>
      </c>
      <c r="AB50" s="3">
        <v>0.015</v>
      </c>
      <c r="AC50" s="3">
        <v>0.28</v>
      </c>
      <c r="AD50" s="20">
        <f t="shared" si="32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0.0347669037892383</v>
      </c>
      <c r="AR50" s="25">
        <f t="shared" si="36"/>
        <v>92.4058333333333</v>
      </c>
      <c r="AS50" s="1">
        <f t="shared" si="37"/>
        <v>0.18</v>
      </c>
      <c r="AT50" s="2">
        <f t="shared" si="41"/>
        <v>41.775</v>
      </c>
      <c r="AU50" s="1">
        <f t="shared" si="38"/>
        <v>161856.13667777</v>
      </c>
    </row>
    <row r="51" s="1" customFormat="1" spans="1:47">
      <c r="A51" s="6"/>
      <c r="B51" s="6"/>
      <c r="C51" s="9">
        <v>7</v>
      </c>
      <c r="D51" s="12">
        <v>25.0646770377419</v>
      </c>
      <c r="E51" s="13">
        <f t="shared" si="39"/>
        <v>22.06958334</v>
      </c>
      <c r="F51" s="9" t="s">
        <v>107</v>
      </c>
      <c r="G51" s="6">
        <v>8</v>
      </c>
      <c r="H51" s="11">
        <f t="shared" si="21"/>
        <v>25.0646770377419</v>
      </c>
      <c r="I51" s="11">
        <f t="shared" si="22"/>
        <v>298.214677037742</v>
      </c>
      <c r="J51" s="11">
        <f t="shared" si="23"/>
        <v>0.3486348861924</v>
      </c>
      <c r="K51" s="11">
        <f t="shared" si="24"/>
        <v>92.4058333333333</v>
      </c>
      <c r="L51" s="11">
        <f t="shared" si="25"/>
        <v>0.924058333333333</v>
      </c>
      <c r="M51" s="6" t="s">
        <v>107</v>
      </c>
      <c r="N51" s="6"/>
      <c r="O51" s="11">
        <f t="shared" si="40"/>
        <v>2.78283339538527</v>
      </c>
      <c r="P51" s="11">
        <f t="shared" si="26"/>
        <v>0.970192804092552</v>
      </c>
      <c r="Q51" s="16">
        <f t="shared" si="27"/>
        <v>0.174634704736659</v>
      </c>
      <c r="R51" s="11">
        <f t="shared" si="28"/>
        <v>0.1663305</v>
      </c>
      <c r="S51" s="17">
        <f t="shared" si="29"/>
        <v>1.04992592901879</v>
      </c>
      <c r="T51" s="3">
        <v>0.01</v>
      </c>
      <c r="U51" s="18">
        <f t="shared" si="30"/>
        <v>0.0104992592901879</v>
      </c>
      <c r="V51" s="17"/>
      <c r="W51" s="3"/>
      <c r="X51" s="18"/>
      <c r="Y51" s="19">
        <v>0.04</v>
      </c>
      <c r="Z51" s="3">
        <v>0.29</v>
      </c>
      <c r="AA51" s="20">
        <f t="shared" si="31"/>
        <v>0.0116</v>
      </c>
      <c r="AB51" s="3">
        <v>0.015</v>
      </c>
      <c r="AC51" s="3">
        <v>0.28</v>
      </c>
      <c r="AD51" s="20">
        <f t="shared" si="32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0.0385492592901879</v>
      </c>
      <c r="AR51" s="25">
        <f t="shared" si="36"/>
        <v>92.4058333333333</v>
      </c>
      <c r="AS51" s="1">
        <f t="shared" si="37"/>
        <v>0.18</v>
      </c>
      <c r="AT51" s="2">
        <f t="shared" si="41"/>
        <v>41.775</v>
      </c>
      <c r="AU51" s="1">
        <f t="shared" si="38"/>
        <v>179464.763912362</v>
      </c>
    </row>
    <row r="52" s="1" customFormat="1" spans="1:47">
      <c r="A52" s="6"/>
      <c r="B52" s="6"/>
      <c r="C52" s="9">
        <v>8</v>
      </c>
      <c r="D52" s="12">
        <v>22.7606470487097</v>
      </c>
      <c r="E52" s="13">
        <f t="shared" si="39"/>
        <v>25.0646770377419</v>
      </c>
      <c r="F52" s="9" t="s">
        <v>107</v>
      </c>
      <c r="G52" s="6">
        <v>9</v>
      </c>
      <c r="H52" s="11">
        <f t="shared" si="21"/>
        <v>22.7606470487097</v>
      </c>
      <c r="I52" s="11">
        <f t="shared" si="22"/>
        <v>295.91064704871</v>
      </c>
      <c r="J52" s="11">
        <f t="shared" si="23"/>
        <v>0.270373010758715</v>
      </c>
      <c r="K52" s="11">
        <f t="shared" si="24"/>
        <v>92.4058333333333</v>
      </c>
      <c r="L52" s="11">
        <f t="shared" si="25"/>
        <v>0.924058333333333</v>
      </c>
      <c r="M52" s="6" t="s">
        <v>107</v>
      </c>
      <c r="N52" s="6"/>
      <c r="O52" s="11">
        <f t="shared" si="40"/>
        <v>2.73669892462605</v>
      </c>
      <c r="P52" s="11">
        <f t="shared" si="26"/>
        <v>0.739929527791283</v>
      </c>
      <c r="Q52" s="16">
        <f t="shared" si="27"/>
        <v>0.133187315002431</v>
      </c>
      <c r="R52" s="11">
        <f t="shared" si="28"/>
        <v>0.1663305</v>
      </c>
      <c r="S52" s="17">
        <f t="shared" si="29"/>
        <v>0.800738980538332</v>
      </c>
      <c r="T52" s="3">
        <v>0.01</v>
      </c>
      <c r="U52" s="18">
        <f t="shared" si="30"/>
        <v>0.00800738980538332</v>
      </c>
      <c r="V52" s="17"/>
      <c r="W52" s="3"/>
      <c r="X52" s="18"/>
      <c r="Y52" s="19">
        <v>0.04</v>
      </c>
      <c r="Z52" s="3">
        <v>0.29</v>
      </c>
      <c r="AA52" s="20">
        <f t="shared" si="31"/>
        <v>0.0116</v>
      </c>
      <c r="AB52" s="3">
        <v>0.015</v>
      </c>
      <c r="AC52" s="3">
        <v>0.28</v>
      </c>
      <c r="AD52" s="20">
        <f t="shared" si="32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0.0360573898053833</v>
      </c>
      <c r="AR52" s="25">
        <f t="shared" si="36"/>
        <v>92.4058333333333</v>
      </c>
      <c r="AS52" s="1">
        <f t="shared" si="37"/>
        <v>0.18</v>
      </c>
      <c r="AT52" s="2">
        <f t="shared" si="41"/>
        <v>41.775</v>
      </c>
      <c r="AU52" s="1">
        <f t="shared" si="38"/>
        <v>167863.950381174</v>
      </c>
    </row>
    <row r="53" s="1" customFormat="1" spans="1:47">
      <c r="A53" s="6"/>
      <c r="B53" s="6"/>
      <c r="C53" s="9">
        <v>9</v>
      </c>
      <c r="D53" s="12">
        <v>19.1693614243333</v>
      </c>
      <c r="E53" s="13">
        <f t="shared" si="39"/>
        <v>22.7606470487097</v>
      </c>
      <c r="F53" s="9" t="s">
        <v>107</v>
      </c>
      <c r="G53" s="6">
        <v>10</v>
      </c>
      <c r="H53" s="11">
        <f t="shared" si="21"/>
        <v>19.1693614243333</v>
      </c>
      <c r="I53" s="11">
        <f t="shared" si="22"/>
        <v>292.319361424333</v>
      </c>
      <c r="J53" s="11">
        <f t="shared" si="23"/>
        <v>0.180468246840034</v>
      </c>
      <c r="K53" s="11">
        <f t="shared" si="24"/>
        <v>92.4058333333333</v>
      </c>
      <c r="L53" s="11">
        <f t="shared" si="25"/>
        <v>0.924058333333333</v>
      </c>
      <c r="M53" s="6" t="s">
        <v>107</v>
      </c>
      <c r="N53" s="6"/>
      <c r="O53" s="11">
        <f t="shared" si="40"/>
        <v>2.9208277301681</v>
      </c>
      <c r="P53" s="11">
        <f t="shared" si="26"/>
        <v>0.527116659785192</v>
      </c>
      <c r="Q53" s="16">
        <f t="shared" si="27"/>
        <v>0.0948809987613345</v>
      </c>
      <c r="R53" s="11">
        <f t="shared" si="28"/>
        <v>0.1663305</v>
      </c>
      <c r="S53" s="17">
        <f t="shared" si="29"/>
        <v>0.570436563115812</v>
      </c>
      <c r="T53" s="3">
        <v>0.01</v>
      </c>
      <c r="U53" s="18">
        <f t="shared" si="30"/>
        <v>0.00570436563115812</v>
      </c>
      <c r="V53" s="17"/>
      <c r="W53" s="3"/>
      <c r="X53" s="18"/>
      <c r="Y53" s="19">
        <v>0.02</v>
      </c>
      <c r="Z53" s="3">
        <v>0.29</v>
      </c>
      <c r="AA53" s="20">
        <f t="shared" si="31"/>
        <v>0.0058</v>
      </c>
      <c r="AB53" s="3">
        <v>0.01</v>
      </c>
      <c r="AC53" s="3">
        <v>0.28</v>
      </c>
      <c r="AD53" s="20">
        <f t="shared" si="32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0.0248043656311581</v>
      </c>
      <c r="AR53" s="25">
        <f t="shared" si="36"/>
        <v>92.4058333333333</v>
      </c>
      <c r="AS53" s="1">
        <f t="shared" si="37"/>
        <v>0.18</v>
      </c>
      <c r="AT53" s="2">
        <f t="shared" si="41"/>
        <v>41.775</v>
      </c>
      <c r="AU53" s="1">
        <f t="shared" si="38"/>
        <v>115475.879535894</v>
      </c>
    </row>
    <row r="54" s="1" customFormat="1" spans="1:47">
      <c r="A54" s="6"/>
      <c r="B54" s="6"/>
      <c r="C54" s="9">
        <v>10</v>
      </c>
      <c r="D54" s="12">
        <v>9.584460183</v>
      </c>
      <c r="E54" s="13">
        <f t="shared" si="39"/>
        <v>19.1693614243333</v>
      </c>
      <c r="F54" s="9" t="s">
        <v>107</v>
      </c>
      <c r="G54" s="6">
        <v>11</v>
      </c>
      <c r="H54" s="11">
        <f t="shared" si="21"/>
        <v>9.584460183</v>
      </c>
      <c r="I54" s="11">
        <f t="shared" si="22"/>
        <v>282.734460183</v>
      </c>
      <c r="J54" s="11">
        <f t="shared" si="23"/>
        <v>0.0583444765591854</v>
      </c>
      <c r="K54" s="11">
        <f t="shared" si="24"/>
        <v>92.4058333333333</v>
      </c>
      <c r="L54" s="11">
        <f t="shared" si="25"/>
        <v>0.924058333333333</v>
      </c>
      <c r="M54" s="6" t="s">
        <v>109</v>
      </c>
      <c r="N54" s="11">
        <f>(O53-P53)*$C$24/100</f>
        <v>2.27402551686376</v>
      </c>
      <c r="O54" s="11">
        <f t="shared" si="40"/>
        <v>1.04374388685248</v>
      </c>
      <c r="P54" s="11">
        <f t="shared" si="26"/>
        <v>0.0608966907402574</v>
      </c>
      <c r="Q54" s="16">
        <f t="shared" si="27"/>
        <v>0.0109614043332463</v>
      </c>
      <c r="R54" s="11">
        <f t="shared" si="28"/>
        <v>0.1663305</v>
      </c>
      <c r="S54" s="17">
        <f t="shared" si="29"/>
        <v>0.0659013490204523</v>
      </c>
      <c r="T54" s="3">
        <v>0.01</v>
      </c>
      <c r="U54" s="18">
        <f t="shared" si="30"/>
        <v>0.000659013490204523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0.0197590134902045</v>
      </c>
      <c r="AR54" s="25">
        <f t="shared" si="36"/>
        <v>92.4058333333333</v>
      </c>
      <c r="AS54" s="1">
        <f t="shared" si="37"/>
        <v>0.18</v>
      </c>
      <c r="AT54" s="2">
        <f t="shared" si="41"/>
        <v>41.775</v>
      </c>
      <c r="AU54" s="1">
        <f t="shared" si="38"/>
        <v>91987.4144524306</v>
      </c>
    </row>
    <row r="55" s="1" customFormat="1" spans="1:48">
      <c r="A55" s="6"/>
      <c r="B55" s="6"/>
      <c r="C55" s="9">
        <v>11</v>
      </c>
      <c r="D55" s="12">
        <v>0.744853169166667</v>
      </c>
      <c r="E55" s="13">
        <f t="shared" si="39"/>
        <v>9.584460183</v>
      </c>
      <c r="F55" s="9" t="s">
        <v>109</v>
      </c>
      <c r="G55" s="6">
        <v>12</v>
      </c>
      <c r="H55" s="11">
        <f t="shared" si="21"/>
        <v>0.744853169166667</v>
      </c>
      <c r="I55" s="11">
        <f t="shared" si="22"/>
        <v>273.894853169167</v>
      </c>
      <c r="J55" s="11">
        <f t="shared" si="23"/>
        <v>0.0192002726380436</v>
      </c>
      <c r="K55" s="11">
        <f t="shared" si="24"/>
        <v>92.4058333333333</v>
      </c>
      <c r="L55" s="11">
        <f t="shared" si="25"/>
        <v>0.924058333333333</v>
      </c>
      <c r="M55" s="6" t="s">
        <v>107</v>
      </c>
      <c r="N55" s="6"/>
      <c r="O55" s="11">
        <f t="shared" si="40"/>
        <v>1.90690552944555</v>
      </c>
      <c r="P55" s="11">
        <f t="shared" si="26"/>
        <v>0.0366131060603476</v>
      </c>
      <c r="Q55" s="16">
        <f t="shared" si="27"/>
        <v>0.00659035909086256</v>
      </c>
      <c r="R55" s="11">
        <f t="shared" si="28"/>
        <v>0.1663305</v>
      </c>
      <c r="S55" s="17">
        <f t="shared" si="29"/>
        <v>0.0396220722649337</v>
      </c>
      <c r="T55" s="3">
        <v>0.01</v>
      </c>
      <c r="U55" s="18">
        <f t="shared" si="30"/>
        <v>0.000396220722649337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0.0194962207226493</v>
      </c>
      <c r="AR55" s="25">
        <f t="shared" si="36"/>
        <v>92.4058333333333</v>
      </c>
      <c r="AS55" s="1">
        <f t="shared" si="37"/>
        <v>0.18</v>
      </c>
      <c r="AT55" s="2">
        <f t="shared" si="41"/>
        <v>41.775</v>
      </c>
      <c r="AU55" s="1">
        <f t="shared" si="38"/>
        <v>90763.9916719267</v>
      </c>
      <c r="AV55" s="1">
        <f>SUM(AU44:AU55)</f>
        <v>1456863.80408917</v>
      </c>
    </row>
    <row r="56" s="1" customFormat="1" spans="1:46">
      <c r="A56" s="6"/>
      <c r="B56" s="6"/>
      <c r="C56" s="9">
        <v>12</v>
      </c>
      <c r="D56" s="12">
        <v>-4.74969728535484</v>
      </c>
      <c r="E56" s="13">
        <f t="shared" si="39"/>
        <v>0.744853169166667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-3</v>
      </c>
      <c r="E60" s="9"/>
      <c r="F60" s="9"/>
      <c r="G60" s="6">
        <v>1</v>
      </c>
      <c r="H60" s="11">
        <f t="shared" ref="H60:H71" si="42">E61</f>
        <v>-3</v>
      </c>
      <c r="I60" s="11">
        <f t="shared" ref="I60:I71" si="43">H60+273.15</f>
        <v>270.15</v>
      </c>
      <c r="J60" s="11">
        <f t="shared" ref="J60:J71" si="44">EXP(($C$18*(I60-$C$16))/($C$19*I60*$C$16))</f>
        <v>0.0117298241675131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0.0161836384039179</v>
      </c>
      <c r="Q60" s="16">
        <f t="shared" ref="Q60:Q71" si="48">P60*$B$62</f>
        <v>0.00161836384039179</v>
      </c>
      <c r="R60" s="11">
        <f t="shared" ref="R60:R71" si="49">L60*$B$62</f>
        <v>0.13797</v>
      </c>
      <c r="S60" s="17">
        <f t="shared" ref="S60:S71" si="50">Q60/R60</f>
        <v>0.0117298241675131</v>
      </c>
      <c r="T60" s="3">
        <v>0.01</v>
      </c>
      <c r="U60" s="18">
        <f t="shared" ref="U60:U71" si="51">S60*T60</f>
        <v>0.000117298241675131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0.0124172982416751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3.83333333333333</v>
      </c>
      <c r="AU60" s="1">
        <f t="shared" ref="AU60:AU71" si="59">AT60*10000*AS60*0.67*AR60*AQ60</f>
        <v>4400.1062629674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-5.87150901258064</v>
      </c>
      <c r="E61" s="13">
        <f t="shared" ref="E61:E72" si="60">D60</f>
        <v>-3</v>
      </c>
      <c r="F61" s="9" t="s">
        <v>107</v>
      </c>
      <c r="G61" s="6">
        <v>2</v>
      </c>
      <c r="H61" s="11">
        <f t="shared" si="42"/>
        <v>-5.87150901258064</v>
      </c>
      <c r="I61" s="11">
        <f t="shared" si="43"/>
        <v>267.278490987419</v>
      </c>
      <c r="J61" s="11">
        <f t="shared" si="44"/>
        <v>0.00796387268023575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2.74321636159608</v>
      </c>
      <c r="P61" s="11">
        <f t="shared" si="47"/>
        <v>0.0218466258380908</v>
      </c>
      <c r="Q61" s="16">
        <f t="shared" si="48"/>
        <v>0.00218466258380908</v>
      </c>
      <c r="R61" s="11">
        <f t="shared" si="49"/>
        <v>0.13797</v>
      </c>
      <c r="S61" s="17">
        <f t="shared" si="50"/>
        <v>0.0158343305342399</v>
      </c>
      <c r="T61" s="3">
        <v>0.01</v>
      </c>
      <c r="U61" s="18">
        <f t="shared" si="51"/>
        <v>0.000158343305342399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0.0124583433053424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3.83333333333333</v>
      </c>
      <c r="AU61" s="1">
        <f t="shared" si="59"/>
        <v>4414.65070236083</v>
      </c>
    </row>
    <row r="62" s="1" customFormat="1" spans="1:47">
      <c r="A62" s="6" t="s">
        <v>70</v>
      </c>
      <c r="B62" s="6">
        <v>0.1</v>
      </c>
      <c r="C62" s="9">
        <v>2</v>
      </c>
      <c r="D62" s="12">
        <v>-1.670571168</v>
      </c>
      <c r="E62" s="13">
        <f t="shared" si="60"/>
        <v>-5.87150901258064</v>
      </c>
      <c r="F62" s="9" t="s">
        <v>107</v>
      </c>
      <c r="G62" s="6">
        <v>3</v>
      </c>
      <c r="H62" s="11">
        <f t="shared" si="42"/>
        <v>-1.670571168</v>
      </c>
      <c r="I62" s="11">
        <f t="shared" si="43"/>
        <v>271.479428832</v>
      </c>
      <c r="J62" s="11">
        <f t="shared" si="44"/>
        <v>0.0139940513469244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4.10106973575799</v>
      </c>
      <c r="P62" s="11">
        <f t="shared" si="47"/>
        <v>0.057390580459515</v>
      </c>
      <c r="Q62" s="16">
        <f t="shared" si="48"/>
        <v>0.0057390580459515</v>
      </c>
      <c r="R62" s="11">
        <f t="shared" si="49"/>
        <v>0.13797</v>
      </c>
      <c r="S62" s="17">
        <f t="shared" si="50"/>
        <v>0.0415964198445423</v>
      </c>
      <c r="T62" s="3">
        <v>0.01</v>
      </c>
      <c r="U62" s="18">
        <f t="shared" si="51"/>
        <v>0.000415964198445423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0.0127159641984454</v>
      </c>
      <c r="AR62" s="25">
        <f t="shared" si="57"/>
        <v>137.97</v>
      </c>
      <c r="AS62" s="1">
        <f t="shared" si="58"/>
        <v>0.1</v>
      </c>
      <c r="AT62" s="2">
        <f t="shared" si="62"/>
        <v>3.83333333333333</v>
      </c>
      <c r="AU62" s="1">
        <f t="shared" si="59"/>
        <v>4505.93942581352</v>
      </c>
    </row>
    <row r="63" s="1" customFormat="1" spans="1:47">
      <c r="A63" s="6"/>
      <c r="B63" s="6"/>
      <c r="C63" s="9">
        <v>3</v>
      </c>
      <c r="D63" s="12">
        <v>4.62620145274194</v>
      </c>
      <c r="E63" s="13">
        <f t="shared" si="60"/>
        <v>-1.670571168</v>
      </c>
      <c r="F63" s="9" t="s">
        <v>107</v>
      </c>
      <c r="G63" s="6">
        <v>4</v>
      </c>
      <c r="H63" s="11">
        <f t="shared" si="42"/>
        <v>4.62620145274194</v>
      </c>
      <c r="I63" s="11">
        <f t="shared" si="43"/>
        <v>277.776201452742</v>
      </c>
      <c r="J63" s="11">
        <f t="shared" si="44"/>
        <v>0.0315525190965682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5.42337915529848</v>
      </c>
      <c r="P63" s="11">
        <f t="shared" si="47"/>
        <v>0.171121274365485</v>
      </c>
      <c r="Q63" s="16">
        <f t="shared" si="48"/>
        <v>0.0171121274365485</v>
      </c>
      <c r="R63" s="11">
        <f t="shared" si="49"/>
        <v>0.13797</v>
      </c>
      <c r="S63" s="17">
        <f t="shared" si="50"/>
        <v>0.124027886037171</v>
      </c>
      <c r="T63" s="3">
        <v>0.01</v>
      </c>
      <c r="U63" s="18">
        <f t="shared" si="51"/>
        <v>0.00124027886037171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0.0135402788603717</v>
      </c>
      <c r="AR63" s="25">
        <f t="shared" si="57"/>
        <v>137.97</v>
      </c>
      <c r="AS63" s="1">
        <f t="shared" si="58"/>
        <v>0.1</v>
      </c>
      <c r="AT63" s="2">
        <f t="shared" si="62"/>
        <v>3.83333333333333</v>
      </c>
      <c r="AU63" s="1">
        <f t="shared" si="59"/>
        <v>4798.03775799535</v>
      </c>
    </row>
    <row r="64" s="1" customFormat="1" spans="1:47">
      <c r="A64" s="6"/>
      <c r="B64" s="6"/>
      <c r="C64" s="9">
        <v>4</v>
      </c>
      <c r="D64" s="12">
        <v>13.3226326127</v>
      </c>
      <c r="E64" s="13">
        <f t="shared" si="60"/>
        <v>4.62620145274194</v>
      </c>
      <c r="F64" s="9" t="s">
        <v>107</v>
      </c>
      <c r="G64" s="6">
        <v>5</v>
      </c>
      <c r="H64" s="11">
        <f t="shared" si="42"/>
        <v>13.3226326127</v>
      </c>
      <c r="I64" s="11">
        <f t="shared" si="43"/>
        <v>286.4726326127</v>
      </c>
      <c r="J64" s="11">
        <f t="shared" si="44"/>
        <v>0.0914455896402123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4.98964498688634</v>
      </c>
      <c r="O64" s="11">
        <f t="shared" si="61"/>
        <v>1.64231289404665</v>
      </c>
      <c r="P64" s="11">
        <f t="shared" si="47"/>
        <v>0.150182270969819</v>
      </c>
      <c r="Q64" s="16">
        <f t="shared" si="48"/>
        <v>0.0150182270969819</v>
      </c>
      <c r="R64" s="11">
        <f t="shared" si="49"/>
        <v>0.13797</v>
      </c>
      <c r="S64" s="17">
        <f t="shared" si="50"/>
        <v>0.108851395933768</v>
      </c>
      <c r="T64" s="3">
        <v>0.01</v>
      </c>
      <c r="U64" s="18">
        <f t="shared" si="51"/>
        <v>0.00108851395933768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0.0191385139593377</v>
      </c>
      <c r="AR64" s="25">
        <f t="shared" si="57"/>
        <v>137.97</v>
      </c>
      <c r="AS64" s="1">
        <f t="shared" si="58"/>
        <v>0.1</v>
      </c>
      <c r="AT64" s="2">
        <f t="shared" si="62"/>
        <v>3.83333333333333</v>
      </c>
      <c r="AU64" s="1">
        <f t="shared" si="59"/>
        <v>6781.78888010749</v>
      </c>
    </row>
    <row r="65" s="1" customFormat="1" spans="1:47">
      <c r="A65" s="6"/>
      <c r="B65" s="6"/>
      <c r="C65" s="9">
        <v>5</v>
      </c>
      <c r="D65" s="12">
        <v>19.6834688948387</v>
      </c>
      <c r="E65" s="13">
        <f t="shared" si="60"/>
        <v>13.3226326127</v>
      </c>
      <c r="F65" s="9" t="s">
        <v>109</v>
      </c>
      <c r="G65" s="6">
        <v>6</v>
      </c>
      <c r="H65" s="11">
        <f t="shared" si="42"/>
        <v>19.6834688948387</v>
      </c>
      <c r="I65" s="11">
        <f t="shared" si="43"/>
        <v>292.833468894839</v>
      </c>
      <c r="J65" s="11">
        <f t="shared" si="44"/>
        <v>0.191336315354541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2.87183062307683</v>
      </c>
      <c r="P65" s="11">
        <f t="shared" si="47"/>
        <v>0.549485489741856</v>
      </c>
      <c r="Q65" s="16">
        <f t="shared" si="48"/>
        <v>0.0549485489741856</v>
      </c>
      <c r="R65" s="11">
        <f t="shared" si="49"/>
        <v>0.13797</v>
      </c>
      <c r="S65" s="17">
        <f t="shared" si="50"/>
        <v>0.398264470349971</v>
      </c>
      <c r="T65" s="3">
        <v>0.01</v>
      </c>
      <c r="U65" s="18">
        <f t="shared" si="51"/>
        <v>0.00398264470349971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0.0220326447034997</v>
      </c>
      <c r="AR65" s="25">
        <f t="shared" si="57"/>
        <v>137.97</v>
      </c>
      <c r="AS65" s="1">
        <f t="shared" si="58"/>
        <v>0.1</v>
      </c>
      <c r="AT65" s="2">
        <f t="shared" si="62"/>
        <v>3.83333333333333</v>
      </c>
      <c r="AU65" s="1">
        <f t="shared" si="59"/>
        <v>7807.332646987</v>
      </c>
    </row>
    <row r="66" s="1" customFormat="1" spans="1:47">
      <c r="A66" s="6"/>
      <c r="B66" s="6"/>
      <c r="C66" s="9">
        <v>6</v>
      </c>
      <c r="D66" s="12">
        <v>22.06958334</v>
      </c>
      <c r="E66" s="13">
        <f t="shared" si="60"/>
        <v>19.6834688948387</v>
      </c>
      <c r="F66" s="9" t="s">
        <v>107</v>
      </c>
      <c r="G66" s="6">
        <v>7</v>
      </c>
      <c r="H66" s="11">
        <f t="shared" si="42"/>
        <v>22.06958334</v>
      </c>
      <c r="I66" s="11">
        <f t="shared" si="43"/>
        <v>295.21958334</v>
      </c>
      <c r="J66" s="11">
        <f t="shared" si="44"/>
        <v>0.250329529334065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3.70204513333497</v>
      </c>
      <c r="P66" s="11">
        <f t="shared" si="47"/>
        <v>0.926731215801208</v>
      </c>
      <c r="Q66" s="16">
        <f t="shared" si="48"/>
        <v>0.0926731215801208</v>
      </c>
      <c r="R66" s="11">
        <f t="shared" si="49"/>
        <v>0.13797</v>
      </c>
      <c r="S66" s="17">
        <f t="shared" si="50"/>
        <v>0.67169037892383</v>
      </c>
      <c r="T66" s="3">
        <v>0.01</v>
      </c>
      <c r="U66" s="18">
        <f t="shared" si="51"/>
        <v>0.0067169037892383</v>
      </c>
      <c r="V66" s="17"/>
      <c r="W66" s="3"/>
      <c r="X66" s="18"/>
      <c r="Y66" s="19">
        <v>0.04</v>
      </c>
      <c r="Z66" s="3">
        <v>0.06</v>
      </c>
      <c r="AA66" s="20">
        <f t="shared" si="52"/>
        <v>0.0024</v>
      </c>
      <c r="AB66" s="3">
        <v>0.015</v>
      </c>
      <c r="AC66" s="3">
        <v>0.63</v>
      </c>
      <c r="AD66" s="20">
        <f t="shared" si="53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0.0247669037892383</v>
      </c>
      <c r="AR66" s="25">
        <f t="shared" si="57"/>
        <v>137.97</v>
      </c>
      <c r="AS66" s="1">
        <f t="shared" si="58"/>
        <v>0.1</v>
      </c>
      <c r="AT66" s="2">
        <f t="shared" si="62"/>
        <v>3.83333333333333</v>
      </c>
      <c r="AU66" s="1">
        <f t="shared" si="59"/>
        <v>8776.22542008277</v>
      </c>
    </row>
    <row r="67" s="1" customFormat="1" spans="1:47">
      <c r="A67" s="6"/>
      <c r="B67" s="6"/>
      <c r="C67" s="9">
        <v>7</v>
      </c>
      <c r="D67" s="12">
        <v>25.0646770377419</v>
      </c>
      <c r="E67" s="13">
        <f t="shared" si="60"/>
        <v>22.06958334</v>
      </c>
      <c r="F67" s="9" t="s">
        <v>107</v>
      </c>
      <c r="G67" s="6">
        <v>8</v>
      </c>
      <c r="H67" s="11">
        <f t="shared" si="42"/>
        <v>25.0646770377419</v>
      </c>
      <c r="I67" s="11">
        <f t="shared" si="43"/>
        <v>298.214677037742</v>
      </c>
      <c r="J67" s="11">
        <f t="shared" si="44"/>
        <v>0.3486348861924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4.15501391753376</v>
      </c>
      <c r="P67" s="11">
        <f t="shared" si="47"/>
        <v>1.44858280426722</v>
      </c>
      <c r="Q67" s="16">
        <f t="shared" si="48"/>
        <v>0.144858280426722</v>
      </c>
      <c r="R67" s="11">
        <f t="shared" si="49"/>
        <v>0.13797</v>
      </c>
      <c r="S67" s="17">
        <f t="shared" si="50"/>
        <v>1.04992592901879</v>
      </c>
      <c r="T67" s="3">
        <v>0.01</v>
      </c>
      <c r="U67" s="18">
        <f t="shared" si="51"/>
        <v>0.0104992592901879</v>
      </c>
      <c r="V67" s="17"/>
      <c r="W67" s="3"/>
      <c r="X67" s="18"/>
      <c r="Y67" s="19">
        <v>0.04</v>
      </c>
      <c r="Z67" s="3">
        <v>0.06</v>
      </c>
      <c r="AA67" s="20">
        <f t="shared" si="52"/>
        <v>0.0024</v>
      </c>
      <c r="AB67" s="3">
        <v>0.015</v>
      </c>
      <c r="AC67" s="3">
        <v>0.63</v>
      </c>
      <c r="AD67" s="20">
        <f t="shared" si="53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0.0285492592901879</v>
      </c>
      <c r="AR67" s="25">
        <f t="shared" si="57"/>
        <v>137.97</v>
      </c>
      <c r="AS67" s="1">
        <f t="shared" si="58"/>
        <v>0.1</v>
      </c>
      <c r="AT67" s="2">
        <f t="shared" si="62"/>
        <v>3.83333333333333</v>
      </c>
      <c r="AU67" s="1">
        <f t="shared" si="59"/>
        <v>10116.514249793</v>
      </c>
    </row>
    <row r="68" s="1" customFormat="1" spans="1:47">
      <c r="A68" s="6"/>
      <c r="B68" s="6"/>
      <c r="C68" s="9">
        <v>8</v>
      </c>
      <c r="D68" s="12">
        <v>22.7606470487097</v>
      </c>
      <c r="E68" s="13">
        <f t="shared" si="60"/>
        <v>25.0646770377419</v>
      </c>
      <c r="F68" s="9" t="s">
        <v>107</v>
      </c>
      <c r="G68" s="6">
        <v>9</v>
      </c>
      <c r="H68" s="11">
        <f t="shared" si="42"/>
        <v>22.7606470487097</v>
      </c>
      <c r="I68" s="11">
        <f t="shared" si="43"/>
        <v>295.91064704871</v>
      </c>
      <c r="J68" s="11">
        <f t="shared" si="44"/>
        <v>0.270373010758715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4.08613111326654</v>
      </c>
      <c r="P68" s="11">
        <f t="shared" si="47"/>
        <v>1.10477957144874</v>
      </c>
      <c r="Q68" s="16">
        <f t="shared" si="48"/>
        <v>0.110477957144874</v>
      </c>
      <c r="R68" s="11">
        <f t="shared" si="49"/>
        <v>0.13797</v>
      </c>
      <c r="S68" s="17">
        <f t="shared" si="50"/>
        <v>0.800738980538332</v>
      </c>
      <c r="T68" s="3">
        <v>0.01</v>
      </c>
      <c r="U68" s="18">
        <f t="shared" si="51"/>
        <v>0.00800738980538332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0.015</v>
      </c>
      <c r="AC68" s="3">
        <v>0.63</v>
      </c>
      <c r="AD68" s="20">
        <f t="shared" si="53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0.0260573898053833</v>
      </c>
      <c r="AR68" s="25">
        <f t="shared" si="57"/>
        <v>137.97</v>
      </c>
      <c r="AS68" s="1">
        <f t="shared" si="58"/>
        <v>0.1</v>
      </c>
      <c r="AT68" s="2">
        <f t="shared" si="62"/>
        <v>3.83333333333333</v>
      </c>
      <c r="AU68" s="1">
        <f t="shared" si="59"/>
        <v>9233.51294683751</v>
      </c>
    </row>
    <row r="69" s="1" customFormat="1" spans="1:47">
      <c r="A69" s="6"/>
      <c r="B69" s="6"/>
      <c r="C69" s="9">
        <v>9</v>
      </c>
      <c r="D69" s="12">
        <v>19.1693614243333</v>
      </c>
      <c r="E69" s="13">
        <f t="shared" si="60"/>
        <v>22.7606470487097</v>
      </c>
      <c r="F69" s="9" t="s">
        <v>107</v>
      </c>
      <c r="G69" s="6">
        <v>10</v>
      </c>
      <c r="H69" s="11">
        <f t="shared" si="42"/>
        <v>19.1693614243333</v>
      </c>
      <c r="I69" s="11">
        <f t="shared" si="43"/>
        <v>292.319361424333</v>
      </c>
      <c r="J69" s="11">
        <f t="shared" si="44"/>
        <v>0.180468246840034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4.36105154181781</v>
      </c>
      <c r="P69" s="11">
        <f t="shared" si="47"/>
        <v>0.787031326130885</v>
      </c>
      <c r="Q69" s="16">
        <f t="shared" si="48"/>
        <v>0.0787031326130885</v>
      </c>
      <c r="R69" s="11">
        <f t="shared" si="49"/>
        <v>0.13797</v>
      </c>
      <c r="S69" s="17">
        <f t="shared" si="50"/>
        <v>0.570436563115812</v>
      </c>
      <c r="T69" s="3">
        <v>0.01</v>
      </c>
      <c r="U69" s="18">
        <f t="shared" si="51"/>
        <v>0.00570436563115812</v>
      </c>
      <c r="V69" s="17"/>
      <c r="W69" s="3"/>
      <c r="X69" s="18"/>
      <c r="Y69" s="19">
        <v>0.02</v>
      </c>
      <c r="Z69" s="3">
        <v>0.06</v>
      </c>
      <c r="AA69" s="20">
        <f t="shared" si="52"/>
        <v>0.0012</v>
      </c>
      <c r="AB69" s="3">
        <v>0.01</v>
      </c>
      <c r="AC69" s="3">
        <v>0.63</v>
      </c>
      <c r="AD69" s="20">
        <f t="shared" si="53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0.0180043656311581</v>
      </c>
      <c r="AR69" s="25">
        <f t="shared" si="57"/>
        <v>137.97</v>
      </c>
      <c r="AS69" s="1">
        <f t="shared" si="58"/>
        <v>0.1</v>
      </c>
      <c r="AT69" s="2">
        <f t="shared" si="62"/>
        <v>3.83333333333333</v>
      </c>
      <c r="AU69" s="1">
        <f t="shared" si="59"/>
        <v>6379.90007427949</v>
      </c>
    </row>
    <row r="70" s="1" customFormat="1" spans="1:47">
      <c r="A70" s="6"/>
      <c r="B70" s="6"/>
      <c r="C70" s="9">
        <v>10</v>
      </c>
      <c r="D70" s="12">
        <v>9.584460183</v>
      </c>
      <c r="E70" s="13">
        <f t="shared" si="60"/>
        <v>19.1693614243333</v>
      </c>
      <c r="F70" s="9" t="s">
        <v>107</v>
      </c>
      <c r="G70" s="6">
        <v>11</v>
      </c>
      <c r="H70" s="11">
        <f t="shared" si="42"/>
        <v>9.584460183</v>
      </c>
      <c r="I70" s="11">
        <f t="shared" si="43"/>
        <v>282.734460183</v>
      </c>
      <c r="J70" s="11">
        <f t="shared" si="44"/>
        <v>0.0583444765591854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3.39531920490257</v>
      </c>
      <c r="O70" s="11">
        <f t="shared" si="61"/>
        <v>1.55840101078435</v>
      </c>
      <c r="P70" s="11">
        <f t="shared" si="47"/>
        <v>0.0909240912435181</v>
      </c>
      <c r="Q70" s="16">
        <f t="shared" si="48"/>
        <v>0.00909240912435181</v>
      </c>
      <c r="R70" s="11">
        <f t="shared" si="49"/>
        <v>0.13797</v>
      </c>
      <c r="S70" s="17">
        <f t="shared" si="50"/>
        <v>0.0659013490204523</v>
      </c>
      <c r="T70" s="3">
        <v>0.01</v>
      </c>
      <c r="U70" s="18">
        <f t="shared" si="51"/>
        <v>0.000659013490204523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0.0129590134902045</v>
      </c>
      <c r="AR70" s="25">
        <f t="shared" si="57"/>
        <v>137.97</v>
      </c>
      <c r="AS70" s="1">
        <f t="shared" si="58"/>
        <v>0.1</v>
      </c>
      <c r="AT70" s="2">
        <f t="shared" si="62"/>
        <v>3.83333333333333</v>
      </c>
      <c r="AU70" s="1">
        <f t="shared" si="59"/>
        <v>4592.06465934377</v>
      </c>
    </row>
    <row r="71" s="1" customFormat="1" spans="1:48">
      <c r="A71" s="6"/>
      <c r="B71" s="6"/>
      <c r="C71" s="9">
        <v>11</v>
      </c>
      <c r="D71" s="12">
        <v>0.744853169166667</v>
      </c>
      <c r="E71" s="13">
        <f t="shared" si="60"/>
        <v>9.584460183</v>
      </c>
      <c r="F71" s="9" t="s">
        <v>109</v>
      </c>
      <c r="G71" s="6">
        <v>12</v>
      </c>
      <c r="H71" s="11">
        <f t="shared" si="42"/>
        <v>0.744853169166667</v>
      </c>
      <c r="I71" s="11">
        <f t="shared" si="43"/>
        <v>273.894853169167</v>
      </c>
      <c r="J71" s="11">
        <f t="shared" si="44"/>
        <v>0.0192002726380436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2.84717691954083</v>
      </c>
      <c r="P71" s="11">
        <f t="shared" si="47"/>
        <v>0.0546665731039291</v>
      </c>
      <c r="Q71" s="16">
        <f t="shared" si="48"/>
        <v>0.00546665731039291</v>
      </c>
      <c r="R71" s="11">
        <f t="shared" si="49"/>
        <v>0.13797</v>
      </c>
      <c r="S71" s="17">
        <f t="shared" si="50"/>
        <v>0.0396220722649337</v>
      </c>
      <c r="T71" s="3">
        <v>0.01</v>
      </c>
      <c r="U71" s="18">
        <f t="shared" si="51"/>
        <v>0.000396220722649337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0.0126962207226493</v>
      </c>
      <c r="AR71" s="25">
        <f t="shared" si="57"/>
        <v>137.97</v>
      </c>
      <c r="AS71" s="1">
        <f t="shared" si="58"/>
        <v>0.1</v>
      </c>
      <c r="AT71" s="2">
        <f t="shared" si="62"/>
        <v>3.83333333333333</v>
      </c>
      <c r="AU71" s="1">
        <f t="shared" si="59"/>
        <v>4498.94326692192</v>
      </c>
      <c r="AV71" s="1">
        <f>SUM(AU60:AU71)</f>
        <v>76305.01629349</v>
      </c>
    </row>
    <row r="72" s="1" customFormat="1" spans="1:46">
      <c r="A72" s="6"/>
      <c r="B72" s="6"/>
      <c r="C72" s="9">
        <v>12</v>
      </c>
      <c r="D72" s="12">
        <v>-4.74969728535484</v>
      </c>
      <c r="E72" s="13">
        <f t="shared" si="60"/>
        <v>0.744853169166667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-3</v>
      </c>
      <c r="E76" s="9"/>
      <c r="F76" s="9"/>
      <c r="G76" s="6">
        <v>1</v>
      </c>
      <c r="H76" s="11">
        <f t="shared" ref="H76:H87" si="63">E77</f>
        <v>-3</v>
      </c>
      <c r="I76" s="11">
        <f t="shared" ref="I76:I87" si="64">H76+273.15</f>
        <v>270.15</v>
      </c>
      <c r="J76" s="11">
        <f t="shared" ref="J76:J87" si="65">EXP(($C$18*(I76-$C$16))/($C$19*I76*$C$16))</f>
        <v>0.0117298241675131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0.000918000476483259</v>
      </c>
      <c r="Q76" s="16">
        <f t="shared" ref="Q76:Q87" si="69">P76*$B$78</f>
        <v>0.000174420090531819</v>
      </c>
      <c r="R76" s="11">
        <f t="shared" ref="R76:R87" si="70">L76*$B$78</f>
        <v>0.0148697958333333</v>
      </c>
      <c r="S76" s="17">
        <f t="shared" ref="S76:S87" si="71">Q76/R76</f>
        <v>0.0117298241675131</v>
      </c>
      <c r="T76" s="3">
        <v>0.01</v>
      </c>
      <c r="U76" s="18">
        <f t="shared" ref="U76:U87" si="72">S76*T76</f>
        <v>0.000117298241675131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0.0117172982416751</v>
      </c>
      <c r="AR76" s="25">
        <f t="shared" ref="AR76:AR87" si="77">$B$76/12</f>
        <v>7.82620833333333</v>
      </c>
      <c r="AS76" s="1">
        <f t="shared" ref="AS76:AS87" si="78">$B$78</f>
        <v>0.19</v>
      </c>
      <c r="AT76" s="2">
        <f>$E$8/12</f>
        <v>167</v>
      </c>
      <c r="AU76" s="1">
        <f t="shared" ref="AU76:AU87" si="79">AT76*10000*AS76*0.67*AR76*AQ76</f>
        <v>19495.0235264794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-5.87150901258064</v>
      </c>
      <c r="E77" s="13">
        <f t="shared" ref="E77:E88" si="80">D76</f>
        <v>-3</v>
      </c>
      <c r="F77" s="9" t="s">
        <v>107</v>
      </c>
      <c r="G77" s="6">
        <v>2</v>
      </c>
      <c r="H77" s="11">
        <f t="shared" si="63"/>
        <v>-5.87150901258064</v>
      </c>
      <c r="I77" s="11">
        <f t="shared" si="64"/>
        <v>267.278490987419</v>
      </c>
      <c r="J77" s="11">
        <f t="shared" si="65"/>
        <v>0.00796387268023575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0.155606166190183</v>
      </c>
      <c r="P77" s="11">
        <f t="shared" si="68"/>
        <v>0.00123922769579823</v>
      </c>
      <c r="Q77" s="16">
        <f t="shared" si="69"/>
        <v>0.000235453262201663</v>
      </c>
      <c r="R77" s="11">
        <f t="shared" si="70"/>
        <v>0.0148697958333333</v>
      </c>
      <c r="S77" s="17">
        <f t="shared" si="71"/>
        <v>0.0158343305342399</v>
      </c>
      <c r="T77" s="3">
        <v>0.01</v>
      </c>
      <c r="U77" s="18">
        <f t="shared" si="72"/>
        <v>0.000158343305342399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0.0117583433053424</v>
      </c>
      <c r="AR77" s="25">
        <f t="shared" si="77"/>
        <v>7.82620833333333</v>
      </c>
      <c r="AS77" s="1">
        <f t="shared" si="78"/>
        <v>0.19</v>
      </c>
      <c r="AT77" s="2">
        <f t="shared" ref="AT77:AT87" si="82">$E$8/12</f>
        <v>167</v>
      </c>
      <c r="AU77" s="1">
        <f t="shared" si="79"/>
        <v>19563.3135422608</v>
      </c>
    </row>
    <row r="78" s="1" customFormat="1" spans="1:47">
      <c r="A78" s="6" t="s">
        <v>70</v>
      </c>
      <c r="B78" s="6">
        <v>0.19</v>
      </c>
      <c r="C78" s="9">
        <v>2</v>
      </c>
      <c r="D78" s="12">
        <v>-1.670571168</v>
      </c>
      <c r="E78" s="13">
        <f t="shared" si="80"/>
        <v>-5.87150901258064</v>
      </c>
      <c r="F78" s="9" t="s">
        <v>107</v>
      </c>
      <c r="G78" s="6">
        <v>3</v>
      </c>
      <c r="H78" s="11">
        <f t="shared" si="63"/>
        <v>-1.670571168</v>
      </c>
      <c r="I78" s="11">
        <f t="shared" si="64"/>
        <v>271.479428832</v>
      </c>
      <c r="J78" s="11">
        <f t="shared" si="65"/>
        <v>0.0139940513469244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0.232629021827718</v>
      </c>
      <c r="P78" s="11">
        <f t="shared" si="68"/>
        <v>0.00325542247624189</v>
      </c>
      <c r="Q78" s="16">
        <f t="shared" si="69"/>
        <v>0.000618530270485959</v>
      </c>
      <c r="R78" s="11">
        <f t="shared" si="70"/>
        <v>0.0148697958333333</v>
      </c>
      <c r="S78" s="17">
        <f t="shared" si="71"/>
        <v>0.0415964198445424</v>
      </c>
      <c r="T78" s="3">
        <v>0.01</v>
      </c>
      <c r="U78" s="18">
        <f t="shared" si="72"/>
        <v>0.000415964198445424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0.0120159641984454</v>
      </c>
      <c r="AR78" s="25">
        <f t="shared" si="77"/>
        <v>7.82620833333333</v>
      </c>
      <c r="AS78" s="1">
        <f t="shared" si="78"/>
        <v>0.19</v>
      </c>
      <c r="AT78" s="2">
        <f t="shared" si="82"/>
        <v>167</v>
      </c>
      <c r="AU78" s="1">
        <f t="shared" si="79"/>
        <v>19991.9384068301</v>
      </c>
    </row>
    <row r="79" s="1" customFormat="1" spans="1:47">
      <c r="A79" s="6"/>
      <c r="B79" s="6"/>
      <c r="C79" s="9">
        <v>3</v>
      </c>
      <c r="D79" s="12">
        <v>4.62620145274194</v>
      </c>
      <c r="E79" s="13">
        <f t="shared" si="80"/>
        <v>-1.670571168</v>
      </c>
      <c r="F79" s="9" t="s">
        <v>107</v>
      </c>
      <c r="G79" s="6">
        <v>4</v>
      </c>
      <c r="H79" s="11">
        <f t="shared" si="63"/>
        <v>4.62620145274194</v>
      </c>
      <c r="I79" s="11">
        <f t="shared" si="64"/>
        <v>277.776201452742</v>
      </c>
      <c r="J79" s="11">
        <f t="shared" si="65"/>
        <v>0.0315525190965682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0.30763568268481</v>
      </c>
      <c r="P79" s="11">
        <f t="shared" si="68"/>
        <v>0.00970668075269825</v>
      </c>
      <c r="Q79" s="16">
        <f t="shared" si="69"/>
        <v>0.00184426934301267</v>
      </c>
      <c r="R79" s="11">
        <f t="shared" si="70"/>
        <v>0.0148697958333333</v>
      </c>
      <c r="S79" s="17">
        <f t="shared" si="71"/>
        <v>0.124027886037171</v>
      </c>
      <c r="T79" s="3">
        <v>0.01</v>
      </c>
      <c r="U79" s="18">
        <f t="shared" si="72"/>
        <v>0.00124027886037171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0.0128402788603717</v>
      </c>
      <c r="AR79" s="25">
        <f t="shared" si="77"/>
        <v>7.82620833333333</v>
      </c>
      <c r="AS79" s="1">
        <f t="shared" si="78"/>
        <v>0.19</v>
      </c>
      <c r="AT79" s="2">
        <f t="shared" si="82"/>
        <v>167</v>
      </c>
      <c r="AU79" s="1">
        <f t="shared" si="79"/>
        <v>21363.4178550802</v>
      </c>
    </row>
    <row r="80" s="1" customFormat="1" spans="1:47">
      <c r="A80" s="6"/>
      <c r="B80" s="6"/>
      <c r="C80" s="9">
        <v>4</v>
      </c>
      <c r="D80" s="12">
        <v>13.3226326127</v>
      </c>
      <c r="E80" s="13">
        <f t="shared" si="80"/>
        <v>4.62620145274194</v>
      </c>
      <c r="F80" s="9" t="s">
        <v>107</v>
      </c>
      <c r="G80" s="6">
        <v>5</v>
      </c>
      <c r="H80" s="11">
        <f t="shared" si="63"/>
        <v>13.3226326127</v>
      </c>
      <c r="I80" s="11">
        <f t="shared" si="64"/>
        <v>286.4726326127</v>
      </c>
      <c r="J80" s="11">
        <f t="shared" si="65"/>
        <v>0.0914455896402123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0.283032551835506</v>
      </c>
      <c r="O80" s="11">
        <f t="shared" si="81"/>
        <v>0.0931585334299388</v>
      </c>
      <c r="P80" s="11">
        <f t="shared" si="68"/>
        <v>0.00851893701951819</v>
      </c>
      <c r="Q80" s="16">
        <f t="shared" si="69"/>
        <v>0.00161859803370846</v>
      </c>
      <c r="R80" s="11">
        <f t="shared" si="70"/>
        <v>0.0148697958333333</v>
      </c>
      <c r="S80" s="17">
        <f t="shared" si="71"/>
        <v>0.108851395933768</v>
      </c>
      <c r="T80" s="3">
        <v>0.01</v>
      </c>
      <c r="U80" s="18">
        <f t="shared" si="72"/>
        <v>0.00108851395933768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0.0201885139593377</v>
      </c>
      <c r="AR80" s="25">
        <f t="shared" si="77"/>
        <v>7.82620833333333</v>
      </c>
      <c r="AS80" s="1">
        <f t="shared" si="78"/>
        <v>0.19</v>
      </c>
      <c r="AT80" s="2">
        <f t="shared" si="82"/>
        <v>167</v>
      </c>
      <c r="AU80" s="1">
        <f t="shared" si="79"/>
        <v>33589.2751455372</v>
      </c>
    </row>
    <row r="81" s="1" customFormat="1" spans="1:47">
      <c r="A81" s="6"/>
      <c r="B81" s="6"/>
      <c r="C81" s="9">
        <v>5</v>
      </c>
      <c r="D81" s="12">
        <v>19.6834688948387</v>
      </c>
      <c r="E81" s="13">
        <f t="shared" si="80"/>
        <v>13.3226326127</v>
      </c>
      <c r="F81" s="9" t="s">
        <v>109</v>
      </c>
      <c r="G81" s="6">
        <v>6</v>
      </c>
      <c r="H81" s="11">
        <f t="shared" si="63"/>
        <v>19.6834688948387</v>
      </c>
      <c r="I81" s="11">
        <f t="shared" si="64"/>
        <v>292.833468894839</v>
      </c>
      <c r="J81" s="11">
        <f t="shared" si="65"/>
        <v>0.191336315354541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0.162901679743754</v>
      </c>
      <c r="P81" s="11">
        <f t="shared" si="68"/>
        <v>0.0311690071672353</v>
      </c>
      <c r="Q81" s="16">
        <f t="shared" si="69"/>
        <v>0.00592211136177471</v>
      </c>
      <c r="R81" s="11">
        <f t="shared" si="70"/>
        <v>0.0148697958333333</v>
      </c>
      <c r="S81" s="17">
        <f t="shared" si="71"/>
        <v>0.398264470349972</v>
      </c>
      <c r="T81" s="3">
        <v>0.01</v>
      </c>
      <c r="U81" s="18">
        <f t="shared" si="72"/>
        <v>0.00398264470349972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0.0230826447034997</v>
      </c>
      <c r="AR81" s="25">
        <f t="shared" si="77"/>
        <v>7.82620833333333</v>
      </c>
      <c r="AS81" s="1">
        <f t="shared" si="78"/>
        <v>0.19</v>
      </c>
      <c r="AT81" s="2">
        <f t="shared" si="82"/>
        <v>167</v>
      </c>
      <c r="AU81" s="1">
        <f t="shared" si="79"/>
        <v>38404.4762083106</v>
      </c>
    </row>
    <row r="82" s="1" customFormat="1" spans="1:47">
      <c r="A82" s="6"/>
      <c r="B82" s="6"/>
      <c r="C82" s="9">
        <v>6</v>
      </c>
      <c r="D82" s="12">
        <v>22.06958334</v>
      </c>
      <c r="E82" s="13">
        <f t="shared" si="80"/>
        <v>19.6834688948387</v>
      </c>
      <c r="F82" s="9" t="s">
        <v>107</v>
      </c>
      <c r="G82" s="6">
        <v>7</v>
      </c>
      <c r="H82" s="11">
        <f t="shared" si="63"/>
        <v>22.06958334</v>
      </c>
      <c r="I82" s="11">
        <f t="shared" si="64"/>
        <v>295.21958334</v>
      </c>
      <c r="J82" s="11">
        <f t="shared" si="65"/>
        <v>0.250329529334065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0.209994755909852</v>
      </c>
      <c r="P82" s="11">
        <f t="shared" si="68"/>
        <v>0.052567888409535</v>
      </c>
      <c r="Q82" s="16">
        <f t="shared" si="69"/>
        <v>0.00998789879781165</v>
      </c>
      <c r="R82" s="11">
        <f t="shared" si="70"/>
        <v>0.0148697958333333</v>
      </c>
      <c r="S82" s="17">
        <f t="shared" si="71"/>
        <v>0.671690378923831</v>
      </c>
      <c r="T82" s="3">
        <v>0.01</v>
      </c>
      <c r="U82" s="18">
        <f t="shared" si="72"/>
        <v>0.00671690378923831</v>
      </c>
      <c r="V82" s="17"/>
      <c r="W82" s="3"/>
      <c r="X82" s="18"/>
      <c r="Y82" s="19">
        <v>0.04</v>
      </c>
      <c r="Z82" s="3">
        <v>0.17</v>
      </c>
      <c r="AA82" s="20">
        <f t="shared" si="73"/>
        <v>0.0068</v>
      </c>
      <c r="AB82" s="3">
        <v>0.015</v>
      </c>
      <c r="AC82" s="3">
        <v>0.03</v>
      </c>
      <c r="AD82" s="20">
        <f t="shared" si="74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0.0258169037892383</v>
      </c>
      <c r="AR82" s="25">
        <f t="shared" si="77"/>
        <v>7.82620833333333</v>
      </c>
      <c r="AS82" s="1">
        <f t="shared" si="78"/>
        <v>0.19</v>
      </c>
      <c r="AT82" s="2">
        <f t="shared" si="82"/>
        <v>167</v>
      </c>
      <c r="AU82" s="1">
        <f t="shared" si="79"/>
        <v>42953.6857704923</v>
      </c>
    </row>
    <row r="83" s="1" customFormat="1" spans="1:47">
      <c r="A83" s="6"/>
      <c r="B83" s="6"/>
      <c r="C83" s="9">
        <v>7</v>
      </c>
      <c r="D83" s="12">
        <v>25.0646770377419</v>
      </c>
      <c r="E83" s="13">
        <f t="shared" si="80"/>
        <v>22.06958334</v>
      </c>
      <c r="F83" s="9" t="s">
        <v>107</v>
      </c>
      <c r="G83" s="6">
        <v>8</v>
      </c>
      <c r="H83" s="11">
        <f t="shared" si="63"/>
        <v>25.0646770377419</v>
      </c>
      <c r="I83" s="11">
        <f t="shared" si="64"/>
        <v>298.214677037742</v>
      </c>
      <c r="J83" s="11">
        <f t="shared" si="65"/>
        <v>0.3486348861924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0.23568895083365</v>
      </c>
      <c r="P83" s="11">
        <f t="shared" si="68"/>
        <v>0.0821693905506957</v>
      </c>
      <c r="Q83" s="16">
        <f t="shared" si="69"/>
        <v>0.0156121842046322</v>
      </c>
      <c r="R83" s="11">
        <f t="shared" si="70"/>
        <v>0.0148697958333333</v>
      </c>
      <c r="S83" s="17">
        <f t="shared" si="71"/>
        <v>1.04992592901879</v>
      </c>
      <c r="T83" s="3">
        <v>0.01</v>
      </c>
      <c r="U83" s="18">
        <f t="shared" si="72"/>
        <v>0.0104992592901879</v>
      </c>
      <c r="V83" s="17"/>
      <c r="W83" s="3"/>
      <c r="X83" s="18"/>
      <c r="Y83" s="19">
        <v>0.04</v>
      </c>
      <c r="Z83" s="3">
        <v>0.17</v>
      </c>
      <c r="AA83" s="20">
        <f t="shared" si="73"/>
        <v>0.0068</v>
      </c>
      <c r="AB83" s="3">
        <v>0.015</v>
      </c>
      <c r="AC83" s="3">
        <v>0.03</v>
      </c>
      <c r="AD83" s="20">
        <f t="shared" si="74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0.0295992592901879</v>
      </c>
      <c r="AR83" s="25">
        <f t="shared" si="77"/>
        <v>7.82620833333333</v>
      </c>
      <c r="AS83" s="1">
        <f t="shared" si="78"/>
        <v>0.19</v>
      </c>
      <c r="AT83" s="2">
        <f t="shared" si="82"/>
        <v>167</v>
      </c>
      <c r="AU83" s="1">
        <f t="shared" si="79"/>
        <v>49246.6987121838</v>
      </c>
    </row>
    <row r="84" s="1" customFormat="1" spans="1:47">
      <c r="A84" s="6"/>
      <c r="B84" s="6"/>
      <c r="C84" s="9">
        <v>8</v>
      </c>
      <c r="D84" s="12">
        <v>22.7606470487097</v>
      </c>
      <c r="E84" s="13">
        <f t="shared" si="80"/>
        <v>25.0646770377419</v>
      </c>
      <c r="F84" s="9" t="s">
        <v>107</v>
      </c>
      <c r="G84" s="6">
        <v>9</v>
      </c>
      <c r="H84" s="11">
        <f t="shared" si="63"/>
        <v>22.7606470487097</v>
      </c>
      <c r="I84" s="11">
        <f t="shared" si="64"/>
        <v>295.91064704871</v>
      </c>
      <c r="J84" s="11">
        <f t="shared" si="65"/>
        <v>0.270373010758715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0.231781643616288</v>
      </c>
      <c r="P84" s="11">
        <f t="shared" si="68"/>
        <v>0.0626675008231393</v>
      </c>
      <c r="Q84" s="16">
        <f t="shared" si="69"/>
        <v>0.0119068251563965</v>
      </c>
      <c r="R84" s="11">
        <f t="shared" si="70"/>
        <v>0.0148697958333333</v>
      </c>
      <c r="S84" s="17">
        <f t="shared" si="71"/>
        <v>0.800738980538333</v>
      </c>
      <c r="T84" s="3">
        <v>0.01</v>
      </c>
      <c r="U84" s="18">
        <f t="shared" si="72"/>
        <v>0.00800738980538333</v>
      </c>
      <c r="V84" s="17"/>
      <c r="W84" s="3"/>
      <c r="X84" s="18"/>
      <c r="Y84" s="19">
        <v>0.04</v>
      </c>
      <c r="Z84" s="3">
        <v>0.17</v>
      </c>
      <c r="AA84" s="20">
        <f t="shared" si="73"/>
        <v>0.0068</v>
      </c>
      <c r="AB84" s="3">
        <v>0.015</v>
      </c>
      <c r="AC84" s="3">
        <v>0.03</v>
      </c>
      <c r="AD84" s="20">
        <f t="shared" si="74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0.0271073898053833</v>
      </c>
      <c r="AR84" s="25">
        <f t="shared" si="77"/>
        <v>7.82620833333333</v>
      </c>
      <c r="AS84" s="1">
        <f t="shared" si="78"/>
        <v>0.19</v>
      </c>
      <c r="AT84" s="2">
        <f t="shared" si="82"/>
        <v>167</v>
      </c>
      <c r="AU84" s="1">
        <f t="shared" si="79"/>
        <v>45100.7724731128</v>
      </c>
    </row>
    <row r="85" s="1" customFormat="1" spans="1:47">
      <c r="A85" s="6"/>
      <c r="B85" s="6"/>
      <c r="C85" s="9">
        <v>9</v>
      </c>
      <c r="D85" s="12">
        <v>19.1693614243333</v>
      </c>
      <c r="E85" s="13">
        <f t="shared" si="80"/>
        <v>22.7606470487097</v>
      </c>
      <c r="F85" s="9" t="s">
        <v>107</v>
      </c>
      <c r="G85" s="6">
        <v>10</v>
      </c>
      <c r="H85" s="11">
        <f t="shared" si="63"/>
        <v>19.1693614243333</v>
      </c>
      <c r="I85" s="11">
        <f t="shared" si="64"/>
        <v>292.319361424333</v>
      </c>
      <c r="J85" s="11">
        <f t="shared" si="65"/>
        <v>0.180468246840034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0.247376226126482</v>
      </c>
      <c r="P85" s="11">
        <f t="shared" si="68"/>
        <v>0.0446435538389499</v>
      </c>
      <c r="Q85" s="16">
        <f t="shared" si="69"/>
        <v>0.00848227522940048</v>
      </c>
      <c r="R85" s="11">
        <f t="shared" si="70"/>
        <v>0.0148697958333333</v>
      </c>
      <c r="S85" s="17">
        <f t="shared" si="71"/>
        <v>0.570436563115813</v>
      </c>
      <c r="T85" s="3">
        <v>0.01</v>
      </c>
      <c r="U85" s="18">
        <f t="shared" si="72"/>
        <v>0.00570436563115813</v>
      </c>
      <c r="V85" s="17"/>
      <c r="W85" s="3"/>
      <c r="X85" s="18"/>
      <c r="Y85" s="19">
        <v>0.02</v>
      </c>
      <c r="Z85" s="3">
        <v>0.17</v>
      </c>
      <c r="AA85" s="20">
        <f t="shared" si="73"/>
        <v>0.0034</v>
      </c>
      <c r="AB85" s="3">
        <v>0.01</v>
      </c>
      <c r="AC85" s="3">
        <v>0.03</v>
      </c>
      <c r="AD85" s="20">
        <f t="shared" si="74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5"/>
        <v>0.0079</v>
      </c>
      <c r="AQ85" s="1">
        <f t="shared" si="76"/>
        <v>0.0173043656311581</v>
      </c>
      <c r="AR85" s="25">
        <f t="shared" si="77"/>
        <v>7.82620833333333</v>
      </c>
      <c r="AS85" s="1">
        <f t="shared" si="78"/>
        <v>0.19</v>
      </c>
      <c r="AT85" s="2">
        <f t="shared" si="82"/>
        <v>167</v>
      </c>
      <c r="AU85" s="1">
        <f t="shared" si="79"/>
        <v>28790.6826413595</v>
      </c>
    </row>
    <row r="86" s="1" customFormat="1" spans="1:47">
      <c r="A86" s="6"/>
      <c r="B86" s="6"/>
      <c r="C86" s="9">
        <v>10</v>
      </c>
      <c r="D86" s="12">
        <v>9.584460183</v>
      </c>
      <c r="E86" s="13">
        <f t="shared" si="80"/>
        <v>19.1693614243333</v>
      </c>
      <c r="F86" s="9" t="s">
        <v>107</v>
      </c>
      <c r="G86" s="6">
        <v>11</v>
      </c>
      <c r="H86" s="11">
        <f t="shared" si="63"/>
        <v>9.584460183</v>
      </c>
      <c r="I86" s="11">
        <f t="shared" si="64"/>
        <v>282.734460183</v>
      </c>
      <c r="J86" s="11">
        <f t="shared" si="65"/>
        <v>0.0583444765591854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0.192596038673155</v>
      </c>
      <c r="O86" s="11">
        <f t="shared" si="81"/>
        <v>0.0883987169477099</v>
      </c>
      <c r="P86" s="11">
        <f t="shared" si="68"/>
        <v>0.00515757686881772</v>
      </c>
      <c r="Q86" s="16">
        <f t="shared" si="69"/>
        <v>0.000979939605075367</v>
      </c>
      <c r="R86" s="11">
        <f t="shared" si="70"/>
        <v>0.0148697958333333</v>
      </c>
      <c r="S86" s="17">
        <f t="shared" si="71"/>
        <v>0.0659013490204524</v>
      </c>
      <c r="T86" s="3">
        <v>0.01</v>
      </c>
      <c r="U86" s="18">
        <f t="shared" si="72"/>
        <v>0.000659013490204524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0.0122590134902045</v>
      </c>
      <c r="AR86" s="25">
        <f t="shared" si="77"/>
        <v>7.82620833333333</v>
      </c>
      <c r="AS86" s="1">
        <f t="shared" si="78"/>
        <v>0.19</v>
      </c>
      <c r="AT86" s="2">
        <f t="shared" si="82"/>
        <v>167</v>
      </c>
      <c r="AU86" s="1">
        <f t="shared" si="79"/>
        <v>20396.3193113022</v>
      </c>
    </row>
    <row r="87" s="1" customFormat="1" spans="1:48">
      <c r="A87" s="6"/>
      <c r="B87" s="6"/>
      <c r="C87" s="9">
        <v>11</v>
      </c>
      <c r="D87" s="12">
        <v>0.744853169166667</v>
      </c>
      <c r="E87" s="13">
        <f t="shared" si="80"/>
        <v>9.584460183</v>
      </c>
      <c r="F87" s="9" t="s">
        <v>109</v>
      </c>
      <c r="G87" s="6">
        <v>12</v>
      </c>
      <c r="H87" s="11">
        <f t="shared" si="63"/>
        <v>0.744853169166667</v>
      </c>
      <c r="I87" s="11">
        <f t="shared" si="64"/>
        <v>273.894853169167</v>
      </c>
      <c r="J87" s="11">
        <f t="shared" si="65"/>
        <v>0.0192002726380436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0.161503223412225</v>
      </c>
      <c r="P87" s="11">
        <f t="shared" si="68"/>
        <v>0.0031009059214376</v>
      </c>
      <c r="Q87" s="16">
        <f t="shared" si="69"/>
        <v>0.000589172125073144</v>
      </c>
      <c r="R87" s="11">
        <f t="shared" si="70"/>
        <v>0.0148697958333333</v>
      </c>
      <c r="S87" s="17">
        <f t="shared" si="71"/>
        <v>0.0396220722649338</v>
      </c>
      <c r="T87" s="3">
        <v>0.01</v>
      </c>
      <c r="U87" s="18">
        <f t="shared" si="72"/>
        <v>0.000396220722649338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0.0119962207226493</v>
      </c>
      <c r="AR87" s="25">
        <f t="shared" si="77"/>
        <v>7.82620833333333</v>
      </c>
      <c r="AS87" s="1">
        <f t="shared" si="78"/>
        <v>0.19</v>
      </c>
      <c r="AT87" s="2">
        <f t="shared" si="82"/>
        <v>167</v>
      </c>
      <c r="AU87" s="1">
        <f t="shared" si="79"/>
        <v>19959.0895779277</v>
      </c>
      <c r="AV87" s="1">
        <f>SUM(AU76:AU87)</f>
        <v>358854.693170877</v>
      </c>
    </row>
    <row r="88" s="1" customFormat="1" spans="1:46">
      <c r="A88" s="6"/>
      <c r="B88" s="6"/>
      <c r="C88" s="9">
        <v>12</v>
      </c>
      <c r="D88" s="12">
        <v>-4.74969728535484</v>
      </c>
      <c r="E88" s="13">
        <f t="shared" si="80"/>
        <v>0.744853169166667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-3</v>
      </c>
      <c r="E91" s="9"/>
      <c r="F91" s="9"/>
      <c r="G91" s="6">
        <v>1</v>
      </c>
      <c r="H91" s="11">
        <f t="shared" ref="H91:H102" si="83">E92</f>
        <v>-3</v>
      </c>
      <c r="I91" s="11">
        <f t="shared" ref="I91:I102" si="84">H91+273.15</f>
        <v>270.15</v>
      </c>
      <c r="J91" s="11">
        <f t="shared" ref="J91:J102" si="85">EXP(($C$18*(I91-$C$16))/($C$19*I91*$C$16))</f>
        <v>0.0117298241675131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0.000890528250797596</v>
      </c>
      <c r="Q91" s="16">
        <f t="shared" ref="Q91:Q102" si="89">P91*$B$93</f>
        <v>0.000160295085143567</v>
      </c>
      <c r="R91" s="11">
        <f t="shared" ref="R91:R102" si="90">L91*$B$93</f>
        <v>0.0136656</v>
      </c>
      <c r="S91" s="17">
        <f t="shared" ref="S91:S102" si="91">Q91/R91</f>
        <v>0.0117298241675131</v>
      </c>
      <c r="T91" s="3">
        <v>0.01</v>
      </c>
      <c r="U91" s="18">
        <f t="shared" ref="U91:U102" si="92">S91*T91</f>
        <v>0.000117298241675131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0.0149172982416751</v>
      </c>
      <c r="AR91" s="25">
        <f t="shared" ref="AR91:AR102" si="96">$B$91/12</f>
        <v>7.592</v>
      </c>
      <c r="AS91" s="1">
        <f t="shared" ref="AS91:AS102" si="97">$B$93</f>
        <v>0.18</v>
      </c>
      <c r="AT91" s="2">
        <f>$E$7/12</f>
        <v>85.7416666666667</v>
      </c>
      <c r="AU91" s="1">
        <f t="shared" ref="AU91:AU102" si="98">AT91*10000*AS91*0.67*AR91*AQ91</f>
        <v>11710.7740331032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-5.87150901258064</v>
      </c>
      <c r="E92" s="13">
        <f t="shared" ref="E92:E103" si="99">D91</f>
        <v>-3</v>
      </c>
      <c r="F92" s="9" t="s">
        <v>107</v>
      </c>
      <c r="G92" s="6">
        <v>2</v>
      </c>
      <c r="H92" s="11">
        <f t="shared" si="83"/>
        <v>-5.87150901258064</v>
      </c>
      <c r="I92" s="11">
        <f t="shared" si="84"/>
        <v>267.278490987419</v>
      </c>
      <c r="J92" s="11">
        <f t="shared" si="85"/>
        <v>0.00796387268023575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0.150949471749202</v>
      </c>
      <c r="P92" s="11">
        <f t="shared" si="88"/>
        <v>0.00120214237415949</v>
      </c>
      <c r="Q92" s="16">
        <f t="shared" si="89"/>
        <v>0.000216385627348708</v>
      </c>
      <c r="R92" s="11">
        <f t="shared" si="90"/>
        <v>0.0136656</v>
      </c>
      <c r="S92" s="17">
        <f t="shared" si="91"/>
        <v>0.0158343305342399</v>
      </c>
      <c r="T92" s="3">
        <v>0.01</v>
      </c>
      <c r="U92" s="18">
        <f t="shared" si="92"/>
        <v>0.000158343305342399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0.0149583433053424</v>
      </c>
      <c r="AR92" s="25">
        <f t="shared" si="96"/>
        <v>7.592</v>
      </c>
      <c r="AS92" s="1">
        <f t="shared" si="97"/>
        <v>0.18</v>
      </c>
      <c r="AT92" s="2">
        <f t="shared" ref="AT92:AT102" si="101">$E$7/12</f>
        <v>85.7416666666667</v>
      </c>
      <c r="AU92" s="1">
        <f t="shared" si="98"/>
        <v>11742.9963201417</v>
      </c>
    </row>
    <row r="93" s="1" customFormat="1" spans="1:47">
      <c r="A93" s="6" t="s">
        <v>70</v>
      </c>
      <c r="B93" s="6">
        <v>0.18</v>
      </c>
      <c r="C93" s="9">
        <v>2</v>
      </c>
      <c r="D93" s="12">
        <v>-1.670571168</v>
      </c>
      <c r="E93" s="13">
        <f t="shared" si="99"/>
        <v>-5.87150901258064</v>
      </c>
      <c r="F93" s="9" t="s">
        <v>107</v>
      </c>
      <c r="G93" s="6">
        <v>3</v>
      </c>
      <c r="H93" s="11">
        <f t="shared" si="83"/>
        <v>-1.670571168</v>
      </c>
      <c r="I93" s="11">
        <f t="shared" si="84"/>
        <v>271.479428832</v>
      </c>
      <c r="J93" s="11">
        <f t="shared" si="85"/>
        <v>0.0139940513469244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0.225667329375043</v>
      </c>
      <c r="P93" s="11">
        <f t="shared" si="88"/>
        <v>0.00315800019459765</v>
      </c>
      <c r="Q93" s="16">
        <f t="shared" si="89"/>
        <v>0.000568440035027578</v>
      </c>
      <c r="R93" s="11">
        <f t="shared" si="90"/>
        <v>0.0136656</v>
      </c>
      <c r="S93" s="17">
        <f t="shared" si="91"/>
        <v>0.0415964198445423</v>
      </c>
      <c r="T93" s="3">
        <v>0.01</v>
      </c>
      <c r="U93" s="18">
        <f t="shared" si="92"/>
        <v>0.000415964198445423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0.0152159641984454</v>
      </c>
      <c r="AR93" s="25">
        <f t="shared" si="96"/>
        <v>7.592</v>
      </c>
      <c r="AS93" s="1">
        <f t="shared" si="97"/>
        <v>0.18</v>
      </c>
      <c r="AT93" s="2">
        <f t="shared" si="101"/>
        <v>85.7416666666667</v>
      </c>
      <c r="AU93" s="1">
        <f t="shared" si="98"/>
        <v>11945.2407223423</v>
      </c>
    </row>
    <row r="94" s="1" customFormat="1" spans="1:47">
      <c r="A94" s="6"/>
      <c r="B94" s="6"/>
      <c r="C94" s="9">
        <v>3</v>
      </c>
      <c r="D94" s="12">
        <v>4.62620145274194</v>
      </c>
      <c r="E94" s="13">
        <f t="shared" si="99"/>
        <v>-1.670571168</v>
      </c>
      <c r="F94" s="9" t="s">
        <v>107</v>
      </c>
      <c r="G94" s="6">
        <v>4</v>
      </c>
      <c r="H94" s="11">
        <f t="shared" si="83"/>
        <v>4.62620145274194</v>
      </c>
      <c r="I94" s="11">
        <f t="shared" si="84"/>
        <v>277.776201452742</v>
      </c>
      <c r="J94" s="11">
        <f t="shared" si="85"/>
        <v>0.0315525190965682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0.298429329180445</v>
      </c>
      <c r="P94" s="11">
        <f t="shared" si="88"/>
        <v>0.00941619710794203</v>
      </c>
      <c r="Q94" s="16">
        <f t="shared" si="89"/>
        <v>0.00169491547942957</v>
      </c>
      <c r="R94" s="11">
        <f t="shared" si="90"/>
        <v>0.0136656</v>
      </c>
      <c r="S94" s="17">
        <f t="shared" si="91"/>
        <v>0.124027886037171</v>
      </c>
      <c r="T94" s="3">
        <v>0.01</v>
      </c>
      <c r="U94" s="18">
        <f t="shared" si="92"/>
        <v>0.00124027886037171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0.0160402788603717</v>
      </c>
      <c r="AR94" s="25">
        <f t="shared" si="96"/>
        <v>7.592</v>
      </c>
      <c r="AS94" s="1">
        <f t="shared" si="97"/>
        <v>0.18</v>
      </c>
      <c r="AT94" s="2">
        <f t="shared" si="101"/>
        <v>85.7416666666667</v>
      </c>
      <c r="AU94" s="1">
        <f t="shared" si="98"/>
        <v>12592.3661321583</v>
      </c>
    </row>
    <row r="95" s="1" customFormat="1" spans="1:47">
      <c r="A95" s="6"/>
      <c r="B95" s="6"/>
      <c r="C95" s="9">
        <v>4</v>
      </c>
      <c r="D95" s="12">
        <v>13.3226326127</v>
      </c>
      <c r="E95" s="13">
        <f t="shared" si="99"/>
        <v>4.62620145274194</v>
      </c>
      <c r="F95" s="9" t="s">
        <v>107</v>
      </c>
      <c r="G95" s="6">
        <v>5</v>
      </c>
      <c r="H95" s="11">
        <f t="shared" si="83"/>
        <v>13.3226326127</v>
      </c>
      <c r="I95" s="11">
        <f t="shared" si="84"/>
        <v>286.4726326127</v>
      </c>
      <c r="J95" s="11">
        <f t="shared" si="85"/>
        <v>0.0914455896402123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0.274562475468878</v>
      </c>
      <c r="O95" s="11">
        <f t="shared" si="100"/>
        <v>0.0903706566036251</v>
      </c>
      <c r="P95" s="11">
        <f t="shared" si="88"/>
        <v>0.00826399797929165</v>
      </c>
      <c r="Q95" s="16">
        <f t="shared" si="89"/>
        <v>0.0014875196362725</v>
      </c>
      <c r="R95" s="11">
        <f t="shared" si="90"/>
        <v>0.0136656</v>
      </c>
      <c r="S95" s="17">
        <f t="shared" si="91"/>
        <v>0.108851395933768</v>
      </c>
      <c r="T95" s="3">
        <v>0.01</v>
      </c>
      <c r="U95" s="18">
        <f t="shared" si="92"/>
        <v>0.00108851395933768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0.0281885139593377</v>
      </c>
      <c r="AR95" s="25">
        <f t="shared" si="96"/>
        <v>7.592</v>
      </c>
      <c r="AS95" s="1">
        <f t="shared" si="97"/>
        <v>0.18</v>
      </c>
      <c r="AT95" s="2">
        <f t="shared" si="101"/>
        <v>85.7416666666667</v>
      </c>
      <c r="AU95" s="1">
        <f t="shared" si="98"/>
        <v>22129.2966030898</v>
      </c>
    </row>
    <row r="96" s="1" customFormat="1" spans="1:47">
      <c r="A96" s="6"/>
      <c r="B96" s="6"/>
      <c r="C96" s="9">
        <v>5</v>
      </c>
      <c r="D96" s="12">
        <v>19.6834688948387</v>
      </c>
      <c r="E96" s="13">
        <f t="shared" si="99"/>
        <v>13.3226326127</v>
      </c>
      <c r="F96" s="9" t="s">
        <v>109</v>
      </c>
      <c r="G96" s="6">
        <v>6</v>
      </c>
      <c r="H96" s="11">
        <f t="shared" si="83"/>
        <v>19.6834688948387</v>
      </c>
      <c r="I96" s="11">
        <f t="shared" si="84"/>
        <v>292.833468894839</v>
      </c>
      <c r="J96" s="11">
        <f t="shared" si="85"/>
        <v>0.191336315354541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0.158026658624333</v>
      </c>
      <c r="P96" s="11">
        <f t="shared" si="88"/>
        <v>0.0302362385889698</v>
      </c>
      <c r="Q96" s="16">
        <f t="shared" si="89"/>
        <v>0.00544252294601457</v>
      </c>
      <c r="R96" s="11">
        <f t="shared" si="90"/>
        <v>0.0136656</v>
      </c>
      <c r="S96" s="17">
        <f t="shared" si="91"/>
        <v>0.398264470349971</v>
      </c>
      <c r="T96" s="3">
        <v>0.01</v>
      </c>
      <c r="U96" s="18">
        <f t="shared" si="92"/>
        <v>0.00398264470349971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0.0310826447034997</v>
      </c>
      <c r="AR96" s="25">
        <f t="shared" si="96"/>
        <v>7.592</v>
      </c>
      <c r="AS96" s="1">
        <f t="shared" si="97"/>
        <v>0.18</v>
      </c>
      <c r="AT96" s="2">
        <f t="shared" si="101"/>
        <v>85.7416666666667</v>
      </c>
      <c r="AU96" s="1">
        <f t="shared" si="98"/>
        <v>24401.3240586012</v>
      </c>
    </row>
    <row r="97" s="1" customFormat="1" spans="1:47">
      <c r="A97" s="6"/>
      <c r="B97" s="6"/>
      <c r="C97" s="9">
        <v>6</v>
      </c>
      <c r="D97" s="12">
        <v>22.06958334</v>
      </c>
      <c r="E97" s="13">
        <f t="shared" si="99"/>
        <v>19.6834688948387</v>
      </c>
      <c r="F97" s="9" t="s">
        <v>107</v>
      </c>
      <c r="G97" s="6">
        <v>7</v>
      </c>
      <c r="H97" s="11">
        <f t="shared" si="83"/>
        <v>22.06958334</v>
      </c>
      <c r="I97" s="11">
        <f t="shared" si="84"/>
        <v>295.21958334</v>
      </c>
      <c r="J97" s="11">
        <f t="shared" si="85"/>
        <v>0.250329529334065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0.203710420035364</v>
      </c>
      <c r="P97" s="11">
        <f t="shared" si="88"/>
        <v>0.0509947335678972</v>
      </c>
      <c r="Q97" s="16">
        <f t="shared" si="89"/>
        <v>0.00917905204222149</v>
      </c>
      <c r="R97" s="11">
        <f t="shared" si="90"/>
        <v>0.0136656</v>
      </c>
      <c r="S97" s="17">
        <f t="shared" si="91"/>
        <v>0.67169037892383</v>
      </c>
      <c r="T97" s="3">
        <v>0.01</v>
      </c>
      <c r="U97" s="18">
        <f t="shared" si="92"/>
        <v>0.0067169037892383</v>
      </c>
      <c r="V97" s="17"/>
      <c r="W97" s="3"/>
      <c r="X97" s="18"/>
      <c r="Y97" s="19">
        <v>0.04</v>
      </c>
      <c r="Z97" s="3">
        <v>0.49</v>
      </c>
      <c r="AA97" s="20">
        <f t="shared" si="93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0.0338169037892383</v>
      </c>
      <c r="AR97" s="25">
        <f t="shared" si="96"/>
        <v>7.592</v>
      </c>
      <c r="AS97" s="1">
        <f t="shared" si="97"/>
        <v>0.18</v>
      </c>
      <c r="AT97" s="2">
        <f t="shared" si="101"/>
        <v>85.7416666666667</v>
      </c>
      <c r="AU97" s="1">
        <f t="shared" si="98"/>
        <v>26547.8448147249</v>
      </c>
    </row>
    <row r="98" s="1" customFormat="1" spans="1:47">
      <c r="A98" s="6"/>
      <c r="B98" s="6"/>
      <c r="C98" s="9">
        <v>7</v>
      </c>
      <c r="D98" s="12">
        <v>25.0646770377419</v>
      </c>
      <c r="E98" s="13">
        <f t="shared" si="99"/>
        <v>22.06958334</v>
      </c>
      <c r="F98" s="9" t="s">
        <v>107</v>
      </c>
      <c r="G98" s="6">
        <v>8</v>
      </c>
      <c r="H98" s="11">
        <f t="shared" si="83"/>
        <v>25.0646770377419</v>
      </c>
      <c r="I98" s="11">
        <f t="shared" si="84"/>
        <v>298.214677037742</v>
      </c>
      <c r="J98" s="11">
        <f t="shared" si="85"/>
        <v>0.3486348861924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0.228635686467466</v>
      </c>
      <c r="P98" s="11">
        <f t="shared" si="88"/>
        <v>0.0797103765311064</v>
      </c>
      <c r="Q98" s="16">
        <f t="shared" si="89"/>
        <v>0.0143478677755991</v>
      </c>
      <c r="R98" s="11">
        <f t="shared" si="90"/>
        <v>0.0136656</v>
      </c>
      <c r="S98" s="17">
        <f t="shared" si="91"/>
        <v>1.04992592901879</v>
      </c>
      <c r="T98" s="3">
        <v>0.01</v>
      </c>
      <c r="U98" s="18">
        <f t="shared" si="92"/>
        <v>0.0104992592901879</v>
      </c>
      <c r="V98" s="17"/>
      <c r="W98" s="3"/>
      <c r="X98" s="18"/>
      <c r="Y98" s="19">
        <v>0.04</v>
      </c>
      <c r="Z98" s="3">
        <v>0.49</v>
      </c>
      <c r="AA98" s="20">
        <f t="shared" si="93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0.0375992592901879</v>
      </c>
      <c r="AR98" s="25">
        <f t="shared" si="96"/>
        <v>7.592</v>
      </c>
      <c r="AS98" s="1">
        <f t="shared" si="97"/>
        <v>0.18</v>
      </c>
      <c r="AT98" s="2">
        <f t="shared" si="101"/>
        <v>85.7416666666667</v>
      </c>
      <c r="AU98" s="1">
        <f t="shared" si="98"/>
        <v>29517.170081732</v>
      </c>
    </row>
    <row r="99" s="1" customFormat="1" spans="1:47">
      <c r="A99" s="6"/>
      <c r="B99" s="6"/>
      <c r="C99" s="9">
        <v>8</v>
      </c>
      <c r="D99" s="12">
        <v>22.7606470487097</v>
      </c>
      <c r="E99" s="13">
        <f t="shared" si="99"/>
        <v>25.0646770377419</v>
      </c>
      <c r="F99" s="9" t="s">
        <v>107</v>
      </c>
      <c r="G99" s="6">
        <v>9</v>
      </c>
      <c r="H99" s="11">
        <f t="shared" si="83"/>
        <v>22.7606470487097</v>
      </c>
      <c r="I99" s="11">
        <f t="shared" si="84"/>
        <v>295.91064704871</v>
      </c>
      <c r="J99" s="11">
        <f t="shared" si="85"/>
        <v>0.270373010758715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0.22484530993636</v>
      </c>
      <c r="P99" s="11">
        <f t="shared" si="88"/>
        <v>0.0607921034024702</v>
      </c>
      <c r="Q99" s="16">
        <f t="shared" si="89"/>
        <v>0.0109425786124446</v>
      </c>
      <c r="R99" s="11">
        <f t="shared" si="90"/>
        <v>0.0136656</v>
      </c>
      <c r="S99" s="17">
        <f t="shared" si="91"/>
        <v>0.800738980538332</v>
      </c>
      <c r="T99" s="3">
        <v>0.01</v>
      </c>
      <c r="U99" s="18">
        <f t="shared" si="92"/>
        <v>0.00800738980538332</v>
      </c>
      <c r="V99" s="17"/>
      <c r="W99" s="3"/>
      <c r="X99" s="18"/>
      <c r="Y99" s="19">
        <v>0.04</v>
      </c>
      <c r="Z99" s="3">
        <v>0.49</v>
      </c>
      <c r="AA99" s="20">
        <f t="shared" si="93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4"/>
        <v>0.0075</v>
      </c>
      <c r="AQ99" s="1">
        <f t="shared" si="95"/>
        <v>0.0351073898053833</v>
      </c>
      <c r="AR99" s="25">
        <f t="shared" si="96"/>
        <v>7.592</v>
      </c>
      <c r="AS99" s="1">
        <f t="shared" si="97"/>
        <v>0.18</v>
      </c>
      <c r="AT99" s="2">
        <f t="shared" si="101"/>
        <v>85.7416666666667</v>
      </c>
      <c r="AU99" s="1">
        <f t="shared" si="98"/>
        <v>27560.9364539156</v>
      </c>
    </row>
    <row r="100" s="1" customFormat="1" spans="1:47">
      <c r="A100" s="6"/>
      <c r="B100" s="6"/>
      <c r="C100" s="9">
        <v>9</v>
      </c>
      <c r="D100" s="12">
        <v>19.1693614243333</v>
      </c>
      <c r="E100" s="13">
        <f t="shared" si="99"/>
        <v>22.7606470487097</v>
      </c>
      <c r="F100" s="9" t="s">
        <v>107</v>
      </c>
      <c r="G100" s="6">
        <v>10</v>
      </c>
      <c r="H100" s="11">
        <f t="shared" si="83"/>
        <v>19.1693614243333</v>
      </c>
      <c r="I100" s="11">
        <f t="shared" si="84"/>
        <v>292.319361424333</v>
      </c>
      <c r="J100" s="11">
        <f t="shared" si="85"/>
        <v>0.180468246840034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0.23997320653389</v>
      </c>
      <c r="P100" s="11">
        <f t="shared" si="88"/>
        <v>0.0433075438717524</v>
      </c>
      <c r="Q100" s="16">
        <f t="shared" si="89"/>
        <v>0.00779535789691544</v>
      </c>
      <c r="R100" s="11">
        <f t="shared" si="90"/>
        <v>0.0136656</v>
      </c>
      <c r="S100" s="17">
        <f t="shared" si="91"/>
        <v>0.570436563115812</v>
      </c>
      <c r="T100" s="3">
        <v>0.01</v>
      </c>
      <c r="U100" s="18">
        <f t="shared" si="92"/>
        <v>0.00570436563115812</v>
      </c>
      <c r="V100" s="17"/>
      <c r="W100" s="3"/>
      <c r="X100" s="18"/>
      <c r="Y100" s="19">
        <v>0.02</v>
      </c>
      <c r="Z100" s="3">
        <v>0.49</v>
      </c>
      <c r="AA100" s="20">
        <f t="shared" si="93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4"/>
        <v>0.005</v>
      </c>
      <c r="AQ100" s="1">
        <f t="shared" si="95"/>
        <v>0.0205043656311581</v>
      </c>
      <c r="AR100" s="25">
        <f t="shared" si="96"/>
        <v>7.592</v>
      </c>
      <c r="AS100" s="1">
        <f t="shared" si="97"/>
        <v>0.18</v>
      </c>
      <c r="AT100" s="2">
        <f t="shared" si="101"/>
        <v>85.7416666666667</v>
      </c>
      <c r="AU100" s="1">
        <f t="shared" si="98"/>
        <v>16096.8822040294</v>
      </c>
    </row>
    <row r="101" s="1" customFormat="1" spans="1:47">
      <c r="A101" s="6"/>
      <c r="B101" s="6"/>
      <c r="C101" s="9">
        <v>10</v>
      </c>
      <c r="D101" s="12">
        <v>9.584460183</v>
      </c>
      <c r="E101" s="13">
        <f t="shared" si="99"/>
        <v>19.1693614243333</v>
      </c>
      <c r="F101" s="9" t="s">
        <v>107</v>
      </c>
      <c r="G101" s="6">
        <v>11</v>
      </c>
      <c r="H101" s="11">
        <f t="shared" si="83"/>
        <v>9.584460183</v>
      </c>
      <c r="I101" s="11">
        <f t="shared" si="84"/>
        <v>282.734460183</v>
      </c>
      <c r="J101" s="11">
        <f t="shared" si="85"/>
        <v>0.0583444765591854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0.186832379529031</v>
      </c>
      <c r="O101" s="11">
        <f t="shared" si="100"/>
        <v>0.0857532831331068</v>
      </c>
      <c r="P101" s="11">
        <f t="shared" si="88"/>
        <v>0.00500323041763274</v>
      </c>
      <c r="Q101" s="16">
        <f t="shared" si="89"/>
        <v>0.000900581475173893</v>
      </c>
      <c r="R101" s="11">
        <f t="shared" si="90"/>
        <v>0.0136656</v>
      </c>
      <c r="S101" s="17">
        <f t="shared" si="91"/>
        <v>0.0659013490204523</v>
      </c>
      <c r="T101" s="3">
        <v>0.01</v>
      </c>
      <c r="U101" s="18">
        <f t="shared" si="92"/>
        <v>0.000659013490204523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0.0154590134902045</v>
      </c>
      <c r="AR101" s="25">
        <f t="shared" si="96"/>
        <v>7.592</v>
      </c>
      <c r="AS101" s="1">
        <f t="shared" si="97"/>
        <v>0.18</v>
      </c>
      <c r="AT101" s="2">
        <f t="shared" si="101"/>
        <v>85.7416666666667</v>
      </c>
      <c r="AU101" s="1">
        <f t="shared" si="98"/>
        <v>12136.0457386786</v>
      </c>
    </row>
    <row r="102" s="1" customFormat="1" spans="1:48">
      <c r="A102" s="6"/>
      <c r="B102" s="6"/>
      <c r="C102" s="9">
        <v>11</v>
      </c>
      <c r="D102" s="12">
        <v>0.744853169166667</v>
      </c>
      <c r="E102" s="13">
        <f t="shared" si="99"/>
        <v>9.584460183</v>
      </c>
      <c r="F102" s="9" t="s">
        <v>109</v>
      </c>
      <c r="G102" s="6">
        <v>12</v>
      </c>
      <c r="H102" s="11">
        <f t="shared" si="83"/>
        <v>0.744853169166667</v>
      </c>
      <c r="I102" s="11">
        <f t="shared" si="84"/>
        <v>273.894853169167</v>
      </c>
      <c r="J102" s="11">
        <f t="shared" si="85"/>
        <v>0.0192002726380436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0.156670052715474</v>
      </c>
      <c r="P102" s="11">
        <f t="shared" si="88"/>
        <v>0.00300810772635377</v>
      </c>
      <c r="Q102" s="16">
        <f t="shared" si="89"/>
        <v>0.000541459390743678</v>
      </c>
      <c r="R102" s="11">
        <f t="shared" si="90"/>
        <v>0.0136656</v>
      </c>
      <c r="S102" s="17">
        <f t="shared" si="91"/>
        <v>0.0396220722649337</v>
      </c>
      <c r="T102" s="3">
        <v>0.01</v>
      </c>
      <c r="U102" s="18">
        <f t="shared" si="92"/>
        <v>0.000396220722649337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0.0151962207226493</v>
      </c>
      <c r="AR102" s="25">
        <f t="shared" si="96"/>
        <v>7.592</v>
      </c>
      <c r="AS102" s="1">
        <f t="shared" si="97"/>
        <v>0.18</v>
      </c>
      <c r="AT102" s="2">
        <f t="shared" si="101"/>
        <v>85.7416666666667</v>
      </c>
      <c r="AU102" s="1">
        <f t="shared" si="98"/>
        <v>11929.7411741044</v>
      </c>
      <c r="AV102" s="1">
        <f>SUM(AU91:AU102)</f>
        <v>218310.618336621</v>
      </c>
    </row>
    <row r="103" s="1" customFormat="1" spans="1:46">
      <c r="A103" s="6"/>
      <c r="B103" s="6"/>
      <c r="C103" s="9">
        <v>12</v>
      </c>
      <c r="D103" s="12">
        <v>-4.74969728535484</v>
      </c>
      <c r="E103" s="13">
        <f t="shared" si="99"/>
        <v>0.744853169166667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</row>
    <row r="106" s="1" customFormat="1" spans="1:32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</row>
    <row r="107" s="1" customFormat="1" spans="1:32">
      <c r="A107" s="6" t="s">
        <v>105</v>
      </c>
      <c r="B107" s="6">
        <f>F9</f>
        <v>122.786</v>
      </c>
      <c r="C107" s="9" t="s">
        <v>106</v>
      </c>
      <c r="D107" s="10">
        <v>-3</v>
      </c>
      <c r="E107" s="9"/>
      <c r="F107" s="9"/>
      <c r="G107" s="6">
        <v>1</v>
      </c>
      <c r="H107" s="11">
        <f t="shared" ref="H107:H118" si="102">E108</f>
        <v>-3</v>
      </c>
      <c r="I107" s="11">
        <f t="shared" ref="I107:I118" si="103">H107+273.15</f>
        <v>270.15</v>
      </c>
      <c r="J107" s="11">
        <f t="shared" ref="J107:J118" si="104">EXP(($C$18*(I107-$C$16))/($C$19*I107*$C$16))</f>
        <v>0.0117298241675131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0.032405809280226</v>
      </c>
      <c r="Q107" s="16">
        <f t="shared" ref="Q107:Q118" si="108">P107*$B$109</f>
        <v>0.0145826141761017</v>
      </c>
      <c r="R107" s="11">
        <f t="shared" ref="R107:R118" si="109">L107*$B$109</f>
        <v>1.24320825</v>
      </c>
      <c r="S107" s="17">
        <f t="shared" ref="S107:S118" si="110">Q107/R107</f>
        <v>0.0117298241675131</v>
      </c>
      <c r="T107" s="3">
        <v>0.27</v>
      </c>
      <c r="U107" s="18">
        <f t="shared" ref="U107:U118" si="111">S107*T107</f>
        <v>0.00316705252522854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0.227354866336356</v>
      </c>
      <c r="AC107" s="25">
        <f t="shared" ref="AC107:AC118" si="113">$B$107/12</f>
        <v>10.2321666666667</v>
      </c>
      <c r="AD107" s="1">
        <f t="shared" ref="AD107:AD118" si="114">$B$109</f>
        <v>0.45</v>
      </c>
      <c r="AE107" s="26">
        <f t="shared" ref="AE107:AE118" si="115">$E$9/12</f>
        <v>359.7875</v>
      </c>
      <c r="AF107" s="1">
        <f t="shared" ref="AF107:AF118" si="116">AE107*10000*AC107*AB107</f>
        <v>8369854.92801252</v>
      </c>
    </row>
    <row r="108" s="1" customFormat="1" spans="1:32">
      <c r="A108" s="6" t="s">
        <v>108</v>
      </c>
      <c r="B108" s="6">
        <v>27</v>
      </c>
      <c r="C108" s="9">
        <v>1</v>
      </c>
      <c r="D108" s="12">
        <v>-5.87150901258064</v>
      </c>
      <c r="E108" s="13">
        <f t="shared" ref="E108:E119" si="117">D107</f>
        <v>-3</v>
      </c>
      <c r="F108" s="9" t="s">
        <v>107</v>
      </c>
      <c r="G108" s="6">
        <v>2</v>
      </c>
      <c r="H108" s="11">
        <f t="shared" si="102"/>
        <v>-5.87150901258064</v>
      </c>
      <c r="I108" s="11">
        <f t="shared" si="103"/>
        <v>267.278490987419</v>
      </c>
      <c r="J108" s="11">
        <f t="shared" si="104"/>
        <v>0.00796387268023575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8">L108+O107-P107-N108</f>
        <v>5.49296419071977</v>
      </c>
      <c r="P108" s="11">
        <f t="shared" si="107"/>
        <v>0.0437452674519865</v>
      </c>
      <c r="Q108" s="16">
        <f t="shared" si="108"/>
        <v>0.0196853703533939</v>
      </c>
      <c r="R108" s="11">
        <f t="shared" si="109"/>
        <v>1.24320825</v>
      </c>
      <c r="S108" s="17">
        <f t="shared" si="110"/>
        <v>0.0158343305342399</v>
      </c>
      <c r="T108" s="3">
        <v>0.27</v>
      </c>
      <c r="U108" s="18">
        <f t="shared" si="111"/>
        <v>0.00427526924424477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0.22768899367714</v>
      </c>
      <c r="AC108" s="25">
        <f t="shared" si="113"/>
        <v>10.2321666666667</v>
      </c>
      <c r="AD108" s="1">
        <f t="shared" si="114"/>
        <v>0.45</v>
      </c>
      <c r="AE108" s="26">
        <f t="shared" si="115"/>
        <v>359.7875</v>
      </c>
      <c r="AF108" s="1">
        <f t="shared" si="116"/>
        <v>8382155.51086304</v>
      </c>
    </row>
    <row r="109" s="1" customFormat="1" spans="1:32">
      <c r="A109" s="6" t="s">
        <v>70</v>
      </c>
      <c r="B109" s="6">
        <v>0.45</v>
      </c>
      <c r="C109" s="9">
        <v>2</v>
      </c>
      <c r="D109" s="12">
        <v>-1.670571168</v>
      </c>
      <c r="E109" s="13">
        <f t="shared" si="117"/>
        <v>-5.87150901258064</v>
      </c>
      <c r="F109" s="9" t="s">
        <v>107</v>
      </c>
      <c r="G109" s="6">
        <v>3</v>
      </c>
      <c r="H109" s="11">
        <f t="shared" si="102"/>
        <v>-1.670571168</v>
      </c>
      <c r="I109" s="11">
        <f t="shared" si="103"/>
        <v>271.479428832</v>
      </c>
      <c r="J109" s="11">
        <f t="shared" si="104"/>
        <v>0.0139940513469244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8"/>
        <v>8.21190392326779</v>
      </c>
      <c r="P109" s="11">
        <f t="shared" si="107"/>
        <v>0.114917805158219</v>
      </c>
      <c r="Q109" s="16">
        <f t="shared" si="108"/>
        <v>0.0517130123211987</v>
      </c>
      <c r="R109" s="11">
        <f t="shared" si="109"/>
        <v>1.24320825</v>
      </c>
      <c r="S109" s="17">
        <f t="shared" si="110"/>
        <v>0.0415964198445423</v>
      </c>
      <c r="T109" s="3">
        <v>0.27</v>
      </c>
      <c r="U109" s="18">
        <f t="shared" si="111"/>
        <v>0.0112310333580264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0.229786156557445</v>
      </c>
      <c r="AC109" s="25">
        <f t="shared" si="113"/>
        <v>10.2321666666667</v>
      </c>
      <c r="AD109" s="1">
        <f t="shared" si="114"/>
        <v>0.45</v>
      </c>
      <c r="AE109" s="26">
        <f t="shared" si="115"/>
        <v>359.7875</v>
      </c>
      <c r="AF109" s="1">
        <f t="shared" si="116"/>
        <v>8459360.58393413</v>
      </c>
    </row>
    <row r="110" s="1" customFormat="1" spans="1:32">
      <c r="A110" s="6"/>
      <c r="B110" s="6"/>
      <c r="C110" s="9">
        <v>3</v>
      </c>
      <c r="D110" s="12">
        <v>4.62620145274194</v>
      </c>
      <c r="E110" s="13">
        <f t="shared" si="117"/>
        <v>-1.670571168</v>
      </c>
      <c r="F110" s="9" t="s">
        <v>107</v>
      </c>
      <c r="G110" s="6">
        <v>4</v>
      </c>
      <c r="H110" s="11">
        <f t="shared" si="102"/>
        <v>4.62620145274194</v>
      </c>
      <c r="I110" s="11">
        <f t="shared" si="103"/>
        <v>277.776201452742</v>
      </c>
      <c r="J110" s="11">
        <f t="shared" si="104"/>
        <v>0.0315525190965682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8"/>
        <v>10.8596711181096</v>
      </c>
      <c r="P110" s="11">
        <f t="shared" si="107"/>
        <v>0.342649980336602</v>
      </c>
      <c r="Q110" s="16">
        <f t="shared" si="108"/>
        <v>0.154192491151471</v>
      </c>
      <c r="R110" s="11">
        <f t="shared" si="109"/>
        <v>1.24320825</v>
      </c>
      <c r="S110" s="17">
        <f t="shared" si="110"/>
        <v>0.124027886037171</v>
      </c>
      <c r="T110" s="3">
        <v>0.27</v>
      </c>
      <c r="U110" s="18">
        <f t="shared" si="111"/>
        <v>0.0334875292300362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2"/>
        <v>0.236496490062856</v>
      </c>
      <c r="AC110" s="25">
        <f t="shared" si="113"/>
        <v>10.2321666666667</v>
      </c>
      <c r="AD110" s="1">
        <f t="shared" si="114"/>
        <v>0.45</v>
      </c>
      <c r="AE110" s="26">
        <f t="shared" si="115"/>
        <v>359.7875</v>
      </c>
      <c r="AF110" s="1">
        <f t="shared" si="116"/>
        <v>8706395.18171477</v>
      </c>
    </row>
    <row r="111" s="1" customFormat="1" spans="1:32">
      <c r="A111" s="6"/>
      <c r="B111" s="6"/>
      <c r="C111" s="9">
        <v>4</v>
      </c>
      <c r="D111" s="12">
        <v>13.3226326127</v>
      </c>
      <c r="E111" s="13">
        <f t="shared" si="117"/>
        <v>4.62620145274194</v>
      </c>
      <c r="F111" s="9" t="s">
        <v>107</v>
      </c>
      <c r="G111" s="6">
        <v>5</v>
      </c>
      <c r="H111" s="11">
        <f t="shared" si="102"/>
        <v>13.3226326127</v>
      </c>
      <c r="I111" s="11">
        <f t="shared" si="103"/>
        <v>286.4726326127</v>
      </c>
      <c r="J111" s="11">
        <f t="shared" si="104"/>
        <v>0.0914455896402123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9.99117008088432</v>
      </c>
      <c r="O111" s="11">
        <f t="shared" si="118"/>
        <v>3.28853605688865</v>
      </c>
      <c r="P111" s="11">
        <f t="shared" si="107"/>
        <v>0.300722118775281</v>
      </c>
      <c r="Q111" s="16">
        <f t="shared" si="108"/>
        <v>0.135324953448877</v>
      </c>
      <c r="R111" s="11">
        <f t="shared" si="109"/>
        <v>1.24320825</v>
      </c>
      <c r="S111" s="17">
        <f t="shared" si="110"/>
        <v>0.108851395933768</v>
      </c>
      <c r="T111" s="3">
        <v>0.27</v>
      </c>
      <c r="U111" s="18">
        <f t="shared" si="111"/>
        <v>0.0293898769021173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0.284061047885988</v>
      </c>
      <c r="AC111" s="25">
        <f t="shared" si="113"/>
        <v>10.2321666666667</v>
      </c>
      <c r="AD111" s="1">
        <f t="shared" si="114"/>
        <v>0.45</v>
      </c>
      <c r="AE111" s="26">
        <f t="shared" si="115"/>
        <v>359.7875</v>
      </c>
      <c r="AF111" s="1">
        <f t="shared" si="116"/>
        <v>10457439.5077496</v>
      </c>
    </row>
    <row r="112" s="1" customFormat="1" spans="1:32">
      <c r="A112" s="6"/>
      <c r="B112" s="6"/>
      <c r="C112" s="9">
        <v>5</v>
      </c>
      <c r="D112" s="12">
        <v>19.6834688948387</v>
      </c>
      <c r="E112" s="13">
        <f t="shared" si="117"/>
        <v>13.3226326127</v>
      </c>
      <c r="F112" s="9" t="s">
        <v>109</v>
      </c>
      <c r="G112" s="6">
        <v>6</v>
      </c>
      <c r="H112" s="11">
        <f t="shared" si="102"/>
        <v>19.6834688948387</v>
      </c>
      <c r="I112" s="11">
        <f t="shared" si="103"/>
        <v>292.833468894839</v>
      </c>
      <c r="J112" s="11">
        <f t="shared" si="104"/>
        <v>0.191336315354541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8"/>
        <v>5.75049893811337</v>
      </c>
      <c r="P112" s="11">
        <f t="shared" si="107"/>
        <v>1.10027927826881</v>
      </c>
      <c r="Q112" s="16">
        <f t="shared" si="108"/>
        <v>0.495125675220965</v>
      </c>
      <c r="R112" s="11">
        <f t="shared" si="109"/>
        <v>1.24320825</v>
      </c>
      <c r="S112" s="17">
        <f t="shared" si="110"/>
        <v>0.398264470349971</v>
      </c>
      <c r="T112" s="3">
        <v>0.27</v>
      </c>
      <c r="U112" s="18">
        <f t="shared" si="111"/>
        <v>0.107531406994492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2"/>
        <v>0.307620719208839</v>
      </c>
      <c r="AC112" s="25">
        <f t="shared" si="113"/>
        <v>10.2321666666667</v>
      </c>
      <c r="AD112" s="1">
        <f t="shared" si="114"/>
        <v>0.45</v>
      </c>
      <c r="AE112" s="26">
        <f t="shared" si="115"/>
        <v>359.7875</v>
      </c>
      <c r="AF112" s="1">
        <f t="shared" si="116"/>
        <v>11324766.5823862</v>
      </c>
    </row>
    <row r="113" s="1" customFormat="1" spans="1:32">
      <c r="A113" s="6"/>
      <c r="B113" s="6"/>
      <c r="C113" s="9">
        <v>6</v>
      </c>
      <c r="D113" s="12">
        <v>22.06958334</v>
      </c>
      <c r="E113" s="13">
        <f t="shared" si="117"/>
        <v>19.6834688948387</v>
      </c>
      <c r="F113" s="9" t="s">
        <v>107</v>
      </c>
      <c r="G113" s="6">
        <v>7</v>
      </c>
      <c r="H113" s="11">
        <f t="shared" si="102"/>
        <v>22.06958334</v>
      </c>
      <c r="I113" s="11">
        <f t="shared" si="103"/>
        <v>295.21958334</v>
      </c>
      <c r="J113" s="11">
        <f t="shared" si="104"/>
        <v>0.250329529334065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8"/>
        <v>7.41290465984455</v>
      </c>
      <c r="P113" s="11">
        <f t="shared" si="107"/>
        <v>1.85566893449718</v>
      </c>
      <c r="Q113" s="16">
        <f t="shared" si="108"/>
        <v>0.835051020523731</v>
      </c>
      <c r="R113" s="11">
        <f t="shared" si="109"/>
        <v>1.24320825</v>
      </c>
      <c r="S113" s="17">
        <f t="shared" si="110"/>
        <v>0.67169037892383</v>
      </c>
      <c r="T113" s="3">
        <v>0.27</v>
      </c>
      <c r="U113" s="18">
        <f t="shared" si="111"/>
        <v>0.181356402309434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12"/>
        <v>0.329878955296294</v>
      </c>
      <c r="AC113" s="25">
        <f t="shared" si="113"/>
        <v>10.2321666666667</v>
      </c>
      <c r="AD113" s="1">
        <f t="shared" si="114"/>
        <v>0.45</v>
      </c>
      <c r="AE113" s="26">
        <f t="shared" si="115"/>
        <v>359.7875</v>
      </c>
      <c r="AF113" s="1">
        <f t="shared" si="116"/>
        <v>12144182.5465461</v>
      </c>
    </row>
    <row r="114" s="1" customFormat="1" spans="1:32">
      <c r="A114" s="6"/>
      <c r="B114" s="6"/>
      <c r="C114" s="9">
        <v>7</v>
      </c>
      <c r="D114" s="12">
        <v>25.0646770377419</v>
      </c>
      <c r="E114" s="13">
        <f t="shared" si="117"/>
        <v>22.06958334</v>
      </c>
      <c r="F114" s="9" t="s">
        <v>107</v>
      </c>
      <c r="G114" s="6">
        <v>8</v>
      </c>
      <c r="H114" s="11">
        <f t="shared" si="102"/>
        <v>25.0646770377419</v>
      </c>
      <c r="I114" s="11">
        <f t="shared" si="103"/>
        <v>298.214677037742</v>
      </c>
      <c r="J114" s="11">
        <f t="shared" si="104"/>
        <v>0.3486348861924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8"/>
        <v>8.31992072534737</v>
      </c>
      <c r="P114" s="11">
        <f t="shared" si="107"/>
        <v>2.90061461521127</v>
      </c>
      <c r="Q114" s="16">
        <f t="shared" si="108"/>
        <v>1.30527657684507</v>
      </c>
      <c r="R114" s="11">
        <f t="shared" si="109"/>
        <v>1.24320825</v>
      </c>
      <c r="S114" s="17">
        <f t="shared" si="110"/>
        <v>1.04992592901879</v>
      </c>
      <c r="T114" s="3">
        <v>0.27</v>
      </c>
      <c r="U114" s="18">
        <f t="shared" si="111"/>
        <v>0.283480000835073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12"/>
        <v>0.360669220251774</v>
      </c>
      <c r="AC114" s="25">
        <f t="shared" si="113"/>
        <v>10.2321666666667</v>
      </c>
      <c r="AD114" s="1">
        <f t="shared" si="114"/>
        <v>0.45</v>
      </c>
      <c r="AE114" s="26">
        <f t="shared" si="115"/>
        <v>359.7875</v>
      </c>
      <c r="AF114" s="1">
        <f t="shared" si="116"/>
        <v>13277697.1047574</v>
      </c>
    </row>
    <row r="115" s="1" customFormat="1" spans="1:32">
      <c r="A115" s="6"/>
      <c r="B115" s="6"/>
      <c r="C115" s="9">
        <v>8</v>
      </c>
      <c r="D115" s="12">
        <v>22.7606470487097</v>
      </c>
      <c r="E115" s="13">
        <f t="shared" si="117"/>
        <v>25.0646770377419</v>
      </c>
      <c r="F115" s="9" t="s">
        <v>107</v>
      </c>
      <c r="G115" s="6">
        <v>9</v>
      </c>
      <c r="H115" s="11">
        <f t="shared" si="102"/>
        <v>22.7606470487097</v>
      </c>
      <c r="I115" s="11">
        <f t="shared" si="103"/>
        <v>295.91064704871</v>
      </c>
      <c r="J115" s="11">
        <f t="shared" si="104"/>
        <v>0.270373010758715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8"/>
        <v>8.1819911101361</v>
      </c>
      <c r="P115" s="11">
        <f t="shared" si="107"/>
        <v>2.21218957044854</v>
      </c>
      <c r="Q115" s="16">
        <f t="shared" si="108"/>
        <v>0.995485306701843</v>
      </c>
      <c r="R115" s="11">
        <f t="shared" si="109"/>
        <v>1.24320825</v>
      </c>
      <c r="S115" s="17">
        <f t="shared" si="110"/>
        <v>0.800738980538332</v>
      </c>
      <c r="T115" s="3">
        <v>0.27</v>
      </c>
      <c r="U115" s="18">
        <f t="shared" si="111"/>
        <v>0.21619952474535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12"/>
        <v>0.340384156710723</v>
      </c>
      <c r="AC115" s="25">
        <f t="shared" si="113"/>
        <v>10.2321666666667</v>
      </c>
      <c r="AD115" s="1">
        <f t="shared" si="114"/>
        <v>0.45</v>
      </c>
      <c r="AE115" s="26">
        <f t="shared" si="115"/>
        <v>359.7875</v>
      </c>
      <c r="AF115" s="1">
        <f t="shared" si="116"/>
        <v>12530921.6264928</v>
      </c>
    </row>
    <row r="116" s="1" customFormat="1" spans="1:32">
      <c r="A116" s="6"/>
      <c r="B116" s="6"/>
      <c r="C116" s="9">
        <v>9</v>
      </c>
      <c r="D116" s="12">
        <v>19.1693614243333</v>
      </c>
      <c r="E116" s="13">
        <f t="shared" si="117"/>
        <v>22.7606470487097</v>
      </c>
      <c r="F116" s="9" t="s">
        <v>107</v>
      </c>
      <c r="G116" s="6">
        <v>10</v>
      </c>
      <c r="H116" s="11">
        <f t="shared" si="102"/>
        <v>19.1693614243333</v>
      </c>
      <c r="I116" s="11">
        <f t="shared" si="103"/>
        <v>292.319361424333</v>
      </c>
      <c r="J116" s="11">
        <f t="shared" si="104"/>
        <v>0.180468246840034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8"/>
        <v>8.73248653968756</v>
      </c>
      <c r="P116" s="11">
        <f t="shared" si="107"/>
        <v>1.57593653637161</v>
      </c>
      <c r="Q116" s="16">
        <f t="shared" si="108"/>
        <v>0.709171441367223</v>
      </c>
      <c r="R116" s="11">
        <f t="shared" si="109"/>
        <v>1.24320825</v>
      </c>
      <c r="S116" s="17">
        <f t="shared" si="110"/>
        <v>0.570436563115812</v>
      </c>
      <c r="T116" s="3">
        <v>0.27</v>
      </c>
      <c r="U116" s="18">
        <f t="shared" si="111"/>
        <v>0.154017872041269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12"/>
        <v>0.272836388420443</v>
      </c>
      <c r="AC116" s="25">
        <f t="shared" si="113"/>
        <v>10.2321666666667</v>
      </c>
      <c r="AD116" s="1">
        <f t="shared" si="114"/>
        <v>0.45</v>
      </c>
      <c r="AE116" s="26">
        <f t="shared" si="115"/>
        <v>359.7875</v>
      </c>
      <c r="AF116" s="1">
        <f t="shared" si="116"/>
        <v>10044214.2583548</v>
      </c>
    </row>
    <row r="117" s="1" customFormat="1" spans="1:32">
      <c r="A117" s="6"/>
      <c r="B117" s="6"/>
      <c r="C117" s="9">
        <v>10</v>
      </c>
      <c r="D117" s="12">
        <v>9.584460183</v>
      </c>
      <c r="E117" s="13">
        <f t="shared" si="117"/>
        <v>19.1693614243333</v>
      </c>
      <c r="F117" s="9" t="s">
        <v>107</v>
      </c>
      <c r="G117" s="6">
        <v>11</v>
      </c>
      <c r="H117" s="11">
        <f t="shared" si="102"/>
        <v>9.584460183</v>
      </c>
      <c r="I117" s="11">
        <f t="shared" si="103"/>
        <v>282.734460183</v>
      </c>
      <c r="J117" s="11">
        <f t="shared" si="104"/>
        <v>0.0583444765591854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6.79872250315016</v>
      </c>
      <c r="O117" s="11">
        <f t="shared" si="118"/>
        <v>3.1205125001658</v>
      </c>
      <c r="P117" s="11">
        <f t="shared" si="107"/>
        <v>0.182064668418568</v>
      </c>
      <c r="Q117" s="16">
        <f t="shared" si="108"/>
        <v>0.0819291007883557</v>
      </c>
      <c r="R117" s="11">
        <f t="shared" si="109"/>
        <v>1.24320825</v>
      </c>
      <c r="S117" s="17">
        <f t="shared" si="110"/>
        <v>0.0659013490204523</v>
      </c>
      <c r="T117" s="3">
        <v>0.27</v>
      </c>
      <c r="U117" s="18">
        <f t="shared" si="111"/>
        <v>0.0177933642355221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0.23176469931701</v>
      </c>
      <c r="AC117" s="25">
        <f t="shared" si="113"/>
        <v>10.2321666666667</v>
      </c>
      <c r="AD117" s="1">
        <f t="shared" si="114"/>
        <v>0.45</v>
      </c>
      <c r="AE117" s="26">
        <f t="shared" si="115"/>
        <v>359.7875</v>
      </c>
      <c r="AF117" s="1">
        <f t="shared" si="116"/>
        <v>8532198.76916096</v>
      </c>
    </row>
    <row r="118" s="1" customFormat="1" spans="1:33">
      <c r="A118" s="6"/>
      <c r="B118" s="6"/>
      <c r="C118" s="9">
        <v>11</v>
      </c>
      <c r="D118" s="12">
        <v>0.744853169166667</v>
      </c>
      <c r="E118" s="13">
        <f t="shared" si="117"/>
        <v>9.584460183</v>
      </c>
      <c r="F118" s="9" t="s">
        <v>109</v>
      </c>
      <c r="G118" s="6">
        <v>12</v>
      </c>
      <c r="H118" s="11">
        <f t="shared" si="102"/>
        <v>0.744853169166667</v>
      </c>
      <c r="I118" s="11">
        <f t="shared" si="103"/>
        <v>273.894853169167</v>
      </c>
      <c r="J118" s="11">
        <f t="shared" si="104"/>
        <v>0.0192002726380436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8"/>
        <v>5.70113283174723</v>
      </c>
      <c r="P118" s="11">
        <f t="shared" si="107"/>
        <v>0.109463304715248</v>
      </c>
      <c r="Q118" s="16">
        <f t="shared" si="108"/>
        <v>0.0492584871218618</v>
      </c>
      <c r="R118" s="11">
        <f t="shared" si="109"/>
        <v>1.24320825</v>
      </c>
      <c r="S118" s="17">
        <f t="shared" si="110"/>
        <v>0.0396220722649337</v>
      </c>
      <c r="T118" s="3">
        <v>0.27</v>
      </c>
      <c r="U118" s="18">
        <f t="shared" si="111"/>
        <v>0.0106979595115321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0.229625434792727</v>
      </c>
      <c r="AC118" s="25">
        <f t="shared" si="113"/>
        <v>10.2321666666667</v>
      </c>
      <c r="AD118" s="1">
        <f t="shared" si="114"/>
        <v>0.45</v>
      </c>
      <c r="AE118" s="26">
        <f t="shared" si="115"/>
        <v>359.7875</v>
      </c>
      <c r="AF118" s="1">
        <f t="shared" si="116"/>
        <v>8453443.76378359</v>
      </c>
      <c r="AG118" s="1">
        <f>SUM(AF107:AF118)</f>
        <v>120682630.363756</v>
      </c>
    </row>
    <row r="119" s="1" customFormat="1" spans="1:46">
      <c r="A119" s="6"/>
      <c r="B119" s="6"/>
      <c r="C119" s="9">
        <v>12</v>
      </c>
      <c r="D119" s="12">
        <v>-4.74969728535484</v>
      </c>
      <c r="E119" s="13">
        <f t="shared" si="117"/>
        <v>0.744853169166667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-3</v>
      </c>
      <c r="E123" s="9"/>
      <c r="F123" s="9"/>
      <c r="G123" s="6">
        <v>1</v>
      </c>
      <c r="H123" s="11">
        <f t="shared" ref="H123:H134" si="119">E124</f>
        <v>-3</v>
      </c>
      <c r="I123" s="11">
        <f t="shared" ref="I123:I134" si="120">H123+273.15</f>
        <v>270.15</v>
      </c>
      <c r="J123" s="11">
        <f t="shared" ref="J123:J134" si="121">EXP(($C$18*(I123-$C$16))/($C$19*I123*$C$16))</f>
        <v>0.0117298241675131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0.00611381895259119</v>
      </c>
      <c r="Q123" s="16">
        <f t="shared" ref="Q123:Q134" si="125">P123*$B$125</f>
        <v>0.00158959292767371</v>
      </c>
      <c r="R123" s="11">
        <f t="shared" ref="R123:R134" si="126">L123*$B$125</f>
        <v>0.1355172</v>
      </c>
      <c r="S123" s="17">
        <f t="shared" ref="S123:S134" si="127">Q123/R123</f>
        <v>0.0117298241675131</v>
      </c>
      <c r="T123" s="3">
        <v>0.01</v>
      </c>
      <c r="U123" s="18">
        <f t="shared" ref="U123:U134" si="128">S123*T123</f>
        <v>0.000117298241675131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0.00560729824167513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>$E$10/12</f>
        <v>1.25833333333333</v>
      </c>
      <c r="AX123" s="1">
        <f t="shared" ref="AX123:AX134" si="134">AW123*10000*AV123*0.67*AU123*AT123</f>
        <v>640.646679964063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-5.87150901258064</v>
      </c>
      <c r="E124" s="13">
        <f t="shared" ref="E124:E135" si="135">D123</f>
        <v>-3</v>
      </c>
      <c r="F124" s="9" t="s">
        <v>107</v>
      </c>
      <c r="G124" s="6">
        <v>2</v>
      </c>
      <c r="H124" s="11">
        <f t="shared" si="119"/>
        <v>-5.87150901258064</v>
      </c>
      <c r="I124" s="11">
        <f t="shared" si="120"/>
        <v>267.278490987419</v>
      </c>
      <c r="J124" s="11">
        <f t="shared" si="121"/>
        <v>0.00796387268023575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1.03632618104741</v>
      </c>
      <c r="P124" s="11">
        <f t="shared" si="124"/>
        <v>0.00825316976105651</v>
      </c>
      <c r="Q124" s="16">
        <f t="shared" si="125"/>
        <v>0.00214582413787469</v>
      </c>
      <c r="R124" s="11">
        <f t="shared" si="126"/>
        <v>0.1355172</v>
      </c>
      <c r="S124" s="17">
        <f t="shared" si="127"/>
        <v>0.0158343305342399</v>
      </c>
      <c r="T124" s="3">
        <v>0.01</v>
      </c>
      <c r="U124" s="18">
        <f t="shared" si="128"/>
        <v>0.000158343305342399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0.0056483433053424</v>
      </c>
      <c r="AU124" s="25">
        <f t="shared" si="132"/>
        <v>52.122</v>
      </c>
      <c r="AV124" s="1">
        <f t="shared" si="133"/>
        <v>0.26</v>
      </c>
      <c r="AW124" s="2">
        <f t="shared" ref="AW124:AW134" si="137">$E$10/12</f>
        <v>1.25833333333333</v>
      </c>
      <c r="AX124" s="1">
        <f t="shared" si="134"/>
        <v>645.336172592065</v>
      </c>
    </row>
    <row r="125" s="1" customFormat="1" spans="1:50">
      <c r="A125" s="6" t="s">
        <v>70</v>
      </c>
      <c r="B125" s="6">
        <v>0.26</v>
      </c>
      <c r="C125" s="9">
        <v>2</v>
      </c>
      <c r="D125" s="12">
        <v>-1.670571168</v>
      </c>
      <c r="E125" s="13">
        <f t="shared" si="135"/>
        <v>-5.87150901258064</v>
      </c>
      <c r="F125" s="9" t="s">
        <v>107</v>
      </c>
      <c r="G125" s="6">
        <v>3</v>
      </c>
      <c r="H125" s="11">
        <f t="shared" si="119"/>
        <v>-1.670571168</v>
      </c>
      <c r="I125" s="11">
        <f t="shared" si="120"/>
        <v>271.479428832</v>
      </c>
      <c r="J125" s="11">
        <f t="shared" si="121"/>
        <v>0.0139940513469244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1.54929301128635</v>
      </c>
      <c r="P125" s="11">
        <f t="shared" si="124"/>
        <v>0.0216808859513724</v>
      </c>
      <c r="Q125" s="16">
        <f t="shared" si="125"/>
        <v>0.00563703034735681</v>
      </c>
      <c r="R125" s="11">
        <f t="shared" si="126"/>
        <v>0.1355172</v>
      </c>
      <c r="S125" s="17">
        <f t="shared" si="127"/>
        <v>0.0415964198445423</v>
      </c>
      <c r="T125" s="3">
        <v>0.01</v>
      </c>
      <c r="U125" s="18">
        <f t="shared" si="128"/>
        <v>0.000415964198445423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0.00590596419844542</v>
      </c>
      <c r="AU125" s="25">
        <f t="shared" si="132"/>
        <v>52.122</v>
      </c>
      <c r="AV125" s="1">
        <f t="shared" si="133"/>
        <v>0.26</v>
      </c>
      <c r="AW125" s="2">
        <f t="shared" si="137"/>
        <v>1.25833333333333</v>
      </c>
      <c r="AX125" s="1">
        <f t="shared" si="134"/>
        <v>674.769950276508</v>
      </c>
    </row>
    <row r="126" s="1" customFormat="1" spans="1:50">
      <c r="A126" s="6"/>
      <c r="B126" s="6"/>
      <c r="C126" s="9">
        <v>3</v>
      </c>
      <c r="D126" s="12">
        <v>4.62620145274194</v>
      </c>
      <c r="E126" s="13">
        <f t="shared" si="135"/>
        <v>-1.670571168</v>
      </c>
      <c r="F126" s="9" t="s">
        <v>107</v>
      </c>
      <c r="G126" s="6">
        <v>4</v>
      </c>
      <c r="H126" s="11">
        <f t="shared" si="119"/>
        <v>4.62620145274194</v>
      </c>
      <c r="I126" s="11">
        <f t="shared" si="120"/>
        <v>277.776201452742</v>
      </c>
      <c r="J126" s="11">
        <f t="shared" si="121"/>
        <v>0.0315525190965682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2.04883212533498</v>
      </c>
      <c r="P126" s="11">
        <f t="shared" si="124"/>
        <v>0.0646458147602943</v>
      </c>
      <c r="Q126" s="16">
        <f t="shared" si="125"/>
        <v>0.0168079118376765</v>
      </c>
      <c r="R126" s="11">
        <f t="shared" si="126"/>
        <v>0.1355172</v>
      </c>
      <c r="S126" s="17">
        <f t="shared" si="127"/>
        <v>0.124027886037171</v>
      </c>
      <c r="T126" s="3">
        <v>0.01</v>
      </c>
      <c r="U126" s="18">
        <f t="shared" si="128"/>
        <v>0.00124027886037171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0.00673027886037171</v>
      </c>
      <c r="AU126" s="25">
        <f t="shared" si="132"/>
        <v>52.122</v>
      </c>
      <c r="AV126" s="1">
        <f t="shared" si="133"/>
        <v>0.26</v>
      </c>
      <c r="AW126" s="2">
        <f t="shared" si="137"/>
        <v>1.25833333333333</v>
      </c>
      <c r="AX126" s="1">
        <f t="shared" si="134"/>
        <v>768.949790307811</v>
      </c>
    </row>
    <row r="127" s="1" customFormat="1" spans="1:50">
      <c r="A127" s="6"/>
      <c r="B127" s="6"/>
      <c r="C127" s="9">
        <v>4</v>
      </c>
      <c r="D127" s="12">
        <v>13.3226326127</v>
      </c>
      <c r="E127" s="13">
        <f t="shared" si="135"/>
        <v>4.62620145274194</v>
      </c>
      <c r="F127" s="9" t="s">
        <v>107</v>
      </c>
      <c r="G127" s="6">
        <v>5</v>
      </c>
      <c r="H127" s="11">
        <f t="shared" si="119"/>
        <v>13.3226326127</v>
      </c>
      <c r="I127" s="11">
        <f t="shared" si="120"/>
        <v>286.4726326127</v>
      </c>
      <c r="J127" s="11">
        <f t="shared" si="121"/>
        <v>0.0914455896402123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1.88497699504595</v>
      </c>
      <c r="O127" s="11">
        <f t="shared" si="136"/>
        <v>0.620429315528734</v>
      </c>
      <c r="P127" s="11">
        <f t="shared" si="124"/>
        <v>0.0567355245885985</v>
      </c>
      <c r="Q127" s="16">
        <f t="shared" si="125"/>
        <v>0.0147512363930356</v>
      </c>
      <c r="R127" s="11">
        <f t="shared" si="126"/>
        <v>0.1355172</v>
      </c>
      <c r="S127" s="17">
        <f t="shared" si="127"/>
        <v>0.108851395933768</v>
      </c>
      <c r="T127" s="3">
        <v>0.01</v>
      </c>
      <c r="U127" s="18">
        <f t="shared" si="128"/>
        <v>0.00108851395933768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0.0110385139593377</v>
      </c>
      <c r="AU127" s="25">
        <f t="shared" si="132"/>
        <v>52.122</v>
      </c>
      <c r="AV127" s="1">
        <f t="shared" si="133"/>
        <v>0.26</v>
      </c>
      <c r="AW127" s="2">
        <f t="shared" si="137"/>
        <v>1.25833333333333</v>
      </c>
      <c r="AX127" s="1">
        <f t="shared" si="134"/>
        <v>1261.17552785528</v>
      </c>
    </row>
    <row r="128" s="1" customFormat="1" spans="1:50">
      <c r="A128" s="6"/>
      <c r="B128" s="6"/>
      <c r="C128" s="9">
        <v>5</v>
      </c>
      <c r="D128" s="12">
        <v>19.6834688948387</v>
      </c>
      <c r="E128" s="13">
        <f t="shared" si="135"/>
        <v>13.3226326127</v>
      </c>
      <c r="F128" s="9" t="s">
        <v>109</v>
      </c>
      <c r="G128" s="6">
        <v>6</v>
      </c>
      <c r="H128" s="11">
        <f t="shared" si="119"/>
        <v>19.6834688948387</v>
      </c>
      <c r="I128" s="11">
        <f t="shared" si="120"/>
        <v>292.833468894839</v>
      </c>
      <c r="J128" s="11">
        <f t="shared" si="121"/>
        <v>0.191336315354541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1.08491379094014</v>
      </c>
      <c r="P128" s="11">
        <f t="shared" si="124"/>
        <v>0.207583407235812</v>
      </c>
      <c r="Q128" s="16">
        <f t="shared" si="125"/>
        <v>0.0539716858813112</v>
      </c>
      <c r="R128" s="11">
        <f t="shared" si="126"/>
        <v>0.1355172</v>
      </c>
      <c r="S128" s="17">
        <f t="shared" si="127"/>
        <v>0.398264470349972</v>
      </c>
      <c r="T128" s="3">
        <v>0.01</v>
      </c>
      <c r="U128" s="18">
        <f t="shared" si="128"/>
        <v>0.00398264470349972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0.0139326447034997</v>
      </c>
      <c r="AU128" s="25">
        <f t="shared" si="132"/>
        <v>52.122</v>
      </c>
      <c r="AV128" s="1">
        <f t="shared" si="133"/>
        <v>0.26</v>
      </c>
      <c r="AW128" s="2">
        <f t="shared" si="137"/>
        <v>1.25833333333333</v>
      </c>
      <c r="AX128" s="1">
        <f t="shared" si="134"/>
        <v>1591.83660074935</v>
      </c>
    </row>
    <row r="129" s="1" customFormat="1" spans="1:50">
      <c r="A129" s="6"/>
      <c r="B129" s="6"/>
      <c r="C129" s="9">
        <v>6</v>
      </c>
      <c r="D129" s="12">
        <v>22.06958334</v>
      </c>
      <c r="E129" s="13">
        <f t="shared" si="135"/>
        <v>19.6834688948387</v>
      </c>
      <c r="F129" s="9" t="s">
        <v>107</v>
      </c>
      <c r="G129" s="6">
        <v>7</v>
      </c>
      <c r="H129" s="11">
        <f t="shared" si="119"/>
        <v>22.06958334</v>
      </c>
      <c r="I129" s="11">
        <f t="shared" si="120"/>
        <v>295.21958334</v>
      </c>
      <c r="J129" s="11">
        <f t="shared" si="121"/>
        <v>0.250329529334065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1.39855038370432</v>
      </c>
      <c r="P129" s="11">
        <f t="shared" si="124"/>
        <v>0.350098459302679</v>
      </c>
      <c r="Q129" s="16">
        <f t="shared" si="125"/>
        <v>0.0910255994186965</v>
      </c>
      <c r="R129" s="11">
        <f t="shared" si="126"/>
        <v>0.1355172</v>
      </c>
      <c r="S129" s="17">
        <f t="shared" si="127"/>
        <v>0.67169037892383</v>
      </c>
      <c r="T129" s="3">
        <v>0.01</v>
      </c>
      <c r="U129" s="18">
        <f t="shared" si="128"/>
        <v>0.0067169037892383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0.0166669037892383</v>
      </c>
      <c r="AU129" s="25">
        <f t="shared" si="132"/>
        <v>52.122</v>
      </c>
      <c r="AV129" s="1">
        <f t="shared" si="133"/>
        <v>0.26</v>
      </c>
      <c r="AW129" s="2">
        <f t="shared" si="137"/>
        <v>1.25833333333333</v>
      </c>
      <c r="AX129" s="1">
        <f t="shared" si="134"/>
        <v>1904.23197013079</v>
      </c>
    </row>
    <row r="130" s="1" customFormat="1" spans="1:50">
      <c r="A130" s="6"/>
      <c r="B130" s="6"/>
      <c r="C130" s="9">
        <v>7</v>
      </c>
      <c r="D130" s="12">
        <v>25.0646770377419</v>
      </c>
      <c r="E130" s="13">
        <f t="shared" si="135"/>
        <v>22.06958334</v>
      </c>
      <c r="F130" s="9" t="s">
        <v>107</v>
      </c>
      <c r="G130" s="6">
        <v>8</v>
      </c>
      <c r="H130" s="11">
        <f t="shared" si="119"/>
        <v>25.0646770377419</v>
      </c>
      <c r="I130" s="11">
        <f t="shared" si="120"/>
        <v>298.214677037742</v>
      </c>
      <c r="J130" s="11">
        <f t="shared" si="121"/>
        <v>0.3486348861924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1.56967192440165</v>
      </c>
      <c r="P130" s="11">
        <f t="shared" si="124"/>
        <v>0.547242392723173</v>
      </c>
      <c r="Q130" s="16">
        <f t="shared" si="125"/>
        <v>0.142283022108025</v>
      </c>
      <c r="R130" s="11">
        <f t="shared" si="126"/>
        <v>0.1355172</v>
      </c>
      <c r="S130" s="17">
        <f t="shared" si="127"/>
        <v>1.04992592901879</v>
      </c>
      <c r="T130" s="3">
        <v>0.01</v>
      </c>
      <c r="U130" s="18">
        <f t="shared" si="128"/>
        <v>0.0104992592901879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0.0204492592901879</v>
      </c>
      <c r="AU130" s="25">
        <f t="shared" si="132"/>
        <v>52.122</v>
      </c>
      <c r="AV130" s="1">
        <f t="shared" si="133"/>
        <v>0.26</v>
      </c>
      <c r="AW130" s="2">
        <f t="shared" si="137"/>
        <v>1.25833333333333</v>
      </c>
      <c r="AX130" s="1">
        <f t="shared" si="134"/>
        <v>2336.37475792074</v>
      </c>
    </row>
    <row r="131" s="1" customFormat="1" spans="1:50">
      <c r="A131" s="6"/>
      <c r="B131" s="6"/>
      <c r="C131" s="9">
        <v>8</v>
      </c>
      <c r="D131" s="12">
        <v>22.7606470487097</v>
      </c>
      <c r="E131" s="13">
        <f t="shared" si="135"/>
        <v>25.0646770377419</v>
      </c>
      <c r="F131" s="9" t="s">
        <v>107</v>
      </c>
      <c r="G131" s="6">
        <v>9</v>
      </c>
      <c r="H131" s="11">
        <f t="shared" si="119"/>
        <v>22.7606470487097</v>
      </c>
      <c r="I131" s="11">
        <f t="shared" si="120"/>
        <v>295.91064704871</v>
      </c>
      <c r="J131" s="11">
        <f t="shared" si="121"/>
        <v>0.270373010758715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1.54364953167847</v>
      </c>
      <c r="P131" s="11">
        <f t="shared" si="124"/>
        <v>0.417361171436189</v>
      </c>
      <c r="Q131" s="16">
        <f t="shared" si="125"/>
        <v>0.108513904573409</v>
      </c>
      <c r="R131" s="11">
        <f t="shared" si="126"/>
        <v>0.1355172</v>
      </c>
      <c r="S131" s="17">
        <f t="shared" si="127"/>
        <v>0.800738980538332</v>
      </c>
      <c r="T131" s="3">
        <v>0.01</v>
      </c>
      <c r="U131" s="18">
        <f t="shared" si="128"/>
        <v>0.00800738980538332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9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0.0179573898053833</v>
      </c>
      <c r="AU131" s="25">
        <f t="shared" si="132"/>
        <v>52.122</v>
      </c>
      <c r="AV131" s="1">
        <f t="shared" si="133"/>
        <v>0.26</v>
      </c>
      <c r="AW131" s="2">
        <f t="shared" si="137"/>
        <v>1.25833333333333</v>
      </c>
      <c r="AX131" s="1">
        <f t="shared" si="134"/>
        <v>2051.67295617265</v>
      </c>
    </row>
    <row r="132" s="1" customFormat="1" spans="1:50">
      <c r="A132" s="6"/>
      <c r="B132" s="6"/>
      <c r="C132" s="9">
        <v>9</v>
      </c>
      <c r="D132" s="12">
        <v>19.1693614243333</v>
      </c>
      <c r="E132" s="13">
        <f t="shared" si="135"/>
        <v>22.7606470487097</v>
      </c>
      <c r="F132" s="9" t="s">
        <v>107</v>
      </c>
      <c r="G132" s="6">
        <v>10</v>
      </c>
      <c r="H132" s="11">
        <f t="shared" si="119"/>
        <v>19.1693614243333</v>
      </c>
      <c r="I132" s="11">
        <f t="shared" si="120"/>
        <v>292.319361424333</v>
      </c>
      <c r="J132" s="11">
        <f t="shared" si="121"/>
        <v>0.180468246840034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1.64750836024228</v>
      </c>
      <c r="P132" s="11">
        <f t="shared" si="124"/>
        <v>0.297322945427223</v>
      </c>
      <c r="Q132" s="16">
        <f t="shared" si="125"/>
        <v>0.0773039658110781</v>
      </c>
      <c r="R132" s="11">
        <f t="shared" si="126"/>
        <v>0.1355172</v>
      </c>
      <c r="S132" s="17">
        <f t="shared" si="127"/>
        <v>0.570436563115812</v>
      </c>
      <c r="T132" s="3">
        <v>0.01</v>
      </c>
      <c r="U132" s="18">
        <f t="shared" si="128"/>
        <v>0.00570436563115812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9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0.0111943656311581</v>
      </c>
      <c r="AU132" s="25">
        <f t="shared" si="132"/>
        <v>52.122</v>
      </c>
      <c r="AV132" s="1">
        <f t="shared" si="133"/>
        <v>0.26</v>
      </c>
      <c r="AW132" s="2">
        <f t="shared" si="137"/>
        <v>1.25833333333333</v>
      </c>
      <c r="AX132" s="1">
        <f t="shared" si="134"/>
        <v>1278.9819386819</v>
      </c>
    </row>
    <row r="133" s="1" customFormat="1" spans="1:50">
      <c r="A133" s="6"/>
      <c r="B133" s="6"/>
      <c r="C133" s="9">
        <v>10</v>
      </c>
      <c r="D133" s="12">
        <v>9.584460183</v>
      </c>
      <c r="E133" s="13">
        <f t="shared" si="135"/>
        <v>19.1693614243333</v>
      </c>
      <c r="F133" s="9" t="s">
        <v>107</v>
      </c>
      <c r="G133" s="6">
        <v>11</v>
      </c>
      <c r="H133" s="11">
        <f t="shared" si="119"/>
        <v>9.584460183</v>
      </c>
      <c r="I133" s="11">
        <f t="shared" si="120"/>
        <v>282.734460183</v>
      </c>
      <c r="J133" s="11">
        <f t="shared" si="121"/>
        <v>0.0583444765591854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1.28267614407431</v>
      </c>
      <c r="O133" s="11">
        <f t="shared" si="136"/>
        <v>0.588729270740753</v>
      </c>
      <c r="P133" s="11">
        <f t="shared" si="124"/>
        <v>0.0343491011364402</v>
      </c>
      <c r="Q133" s="16">
        <f t="shared" si="125"/>
        <v>0.00893076629547445</v>
      </c>
      <c r="R133" s="11">
        <f t="shared" si="126"/>
        <v>0.1355172</v>
      </c>
      <c r="S133" s="17">
        <f t="shared" si="127"/>
        <v>0.0659013490204524</v>
      </c>
      <c r="T133" s="3">
        <v>0.01</v>
      </c>
      <c r="U133" s="18">
        <f t="shared" si="128"/>
        <v>0.000659013490204524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0.00614901349020452</v>
      </c>
      <c r="AU133" s="25">
        <f t="shared" si="132"/>
        <v>52.122</v>
      </c>
      <c r="AV133" s="1">
        <f t="shared" si="133"/>
        <v>0.26</v>
      </c>
      <c r="AW133" s="2">
        <f t="shared" si="137"/>
        <v>1.25833333333333</v>
      </c>
      <c r="AX133" s="1">
        <f t="shared" si="134"/>
        <v>702.538889099096</v>
      </c>
    </row>
    <row r="134" s="1" customFormat="1" spans="1:51">
      <c r="A134" s="6"/>
      <c r="B134" s="6"/>
      <c r="C134" s="9">
        <v>11</v>
      </c>
      <c r="D134" s="12">
        <v>0.744853169166667</v>
      </c>
      <c r="E134" s="13">
        <f t="shared" si="135"/>
        <v>9.584460183</v>
      </c>
      <c r="F134" s="9" t="s">
        <v>109</v>
      </c>
      <c r="G134" s="6">
        <v>12</v>
      </c>
      <c r="H134" s="11">
        <f t="shared" si="119"/>
        <v>0.744853169166667</v>
      </c>
      <c r="I134" s="11">
        <f t="shared" si="120"/>
        <v>273.894853169167</v>
      </c>
      <c r="J134" s="11">
        <f t="shared" si="121"/>
        <v>0.0192002726380436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1.07560016960431</v>
      </c>
      <c r="P134" s="11">
        <f t="shared" si="124"/>
        <v>0.0206518165059288</v>
      </c>
      <c r="Q134" s="16">
        <f t="shared" si="125"/>
        <v>0.00536947229154148</v>
      </c>
      <c r="R134" s="11">
        <f t="shared" si="126"/>
        <v>0.1355172</v>
      </c>
      <c r="S134" s="17">
        <f t="shared" si="127"/>
        <v>0.0396220722649338</v>
      </c>
      <c r="T134" s="3">
        <v>0.01</v>
      </c>
      <c r="U134" s="18">
        <f t="shared" si="128"/>
        <v>0.000396220722649338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0.00588622072264934</v>
      </c>
      <c r="AU134" s="25">
        <f t="shared" si="132"/>
        <v>52.122</v>
      </c>
      <c r="AV134" s="1">
        <f t="shared" si="133"/>
        <v>0.26</v>
      </c>
      <c r="AW134" s="2">
        <f t="shared" si="137"/>
        <v>1.25833333333333</v>
      </c>
      <c r="AX134" s="1">
        <f t="shared" si="134"/>
        <v>672.514212900938</v>
      </c>
      <c r="AY134" s="1">
        <f>SUM(AX123:AX134)</f>
        <v>14529.0294466512</v>
      </c>
    </row>
    <row r="135" s="1" customFormat="1" spans="1:46">
      <c r="A135" s="6"/>
      <c r="B135" s="6"/>
      <c r="C135" s="9">
        <v>12</v>
      </c>
      <c r="D135" s="12">
        <v>-4.74969728535484</v>
      </c>
      <c r="E135" s="13">
        <f t="shared" si="135"/>
        <v>0.744853169166667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-3</v>
      </c>
      <c r="E139" s="9"/>
      <c r="F139" s="9"/>
      <c r="G139" s="6">
        <v>1</v>
      </c>
      <c r="H139" s="11">
        <f t="shared" ref="H139:H150" si="138">E140</f>
        <v>-3</v>
      </c>
      <c r="I139" s="11">
        <f t="shared" ref="I139:I150" si="139">H139+273.15</f>
        <v>270.15</v>
      </c>
      <c r="J139" s="11">
        <f t="shared" ref="J139:J150" si="140">EXP(($C$18*(I139-$C$16))/($C$19*I139*$C$16))</f>
        <v>0.0117298241675131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0.00333948094049099</v>
      </c>
      <c r="Q139" s="16">
        <f t="shared" ref="Q139:Q150" si="144">P139*$B$125</f>
        <v>0.000868265044527657</v>
      </c>
      <c r="R139" s="11">
        <f t="shared" ref="R139:R150" si="145">L139*$B$125</f>
        <v>0.074022</v>
      </c>
      <c r="S139" s="17">
        <f t="shared" ref="S139:S150" si="146">Q139/R139</f>
        <v>0.0117298241675131</v>
      </c>
      <c r="T139" s="3">
        <v>0.01</v>
      </c>
      <c r="U139" s="18">
        <f t="shared" ref="U139:U150" si="147">S139*T139</f>
        <v>0.000117298241675131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0.00560729824167513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>$E$11/12</f>
        <v>3.40833333333333</v>
      </c>
      <c r="AX139" s="1">
        <f t="shared" ref="AX139:AX150" si="153">AW139*10000*AV139*0.67*AU139*AT139</f>
        <v>947.831932040993</v>
      </c>
      <c r="AZ139" s="2">
        <f>$E$12/12</f>
        <v>1.30833333333333</v>
      </c>
      <c r="BA139" s="1">
        <f t="shared" ref="BA139:BA150" si="154">AZ139*10000*AV139*0.67*AU139*AT139</f>
        <v>363.837685404489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-5.87150901258064</v>
      </c>
      <c r="E140" s="13">
        <f t="shared" ref="E140:E151" si="155">D139</f>
        <v>-3</v>
      </c>
      <c r="F140" s="9" t="s">
        <v>107</v>
      </c>
      <c r="G140" s="6">
        <v>2</v>
      </c>
      <c r="H140" s="11">
        <f t="shared" si="138"/>
        <v>-5.87150901258064</v>
      </c>
      <c r="I140" s="11">
        <f t="shared" si="139"/>
        <v>267.278490987419</v>
      </c>
      <c r="J140" s="11">
        <f t="shared" si="140"/>
        <v>0.00796387268023575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0.566060519059509</v>
      </c>
      <c r="P140" s="11">
        <f t="shared" si="143"/>
        <v>0.00450803390309809</v>
      </c>
      <c r="Q140" s="16">
        <f t="shared" si="144"/>
        <v>0.0011720888148055</v>
      </c>
      <c r="R140" s="11">
        <f t="shared" si="145"/>
        <v>0.074022</v>
      </c>
      <c r="S140" s="17">
        <f t="shared" si="146"/>
        <v>0.0158343305342399</v>
      </c>
      <c r="T140" s="3">
        <v>0.01</v>
      </c>
      <c r="U140" s="18">
        <f t="shared" si="147"/>
        <v>0.000158343305342399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0.0056483433053424</v>
      </c>
      <c r="AU140" s="25">
        <f t="shared" si="151"/>
        <v>28.47</v>
      </c>
      <c r="AV140" s="1">
        <f t="shared" si="152"/>
        <v>0.26</v>
      </c>
      <c r="AW140" s="2">
        <f t="shared" ref="AW140:AW150" si="157">$E$11/12</f>
        <v>3.40833333333333</v>
      </c>
      <c r="AX140" s="1">
        <f t="shared" si="153"/>
        <v>954.770001021763</v>
      </c>
      <c r="AZ140" s="2">
        <f t="shared" ref="AZ140:AZ150" si="158">$E$12/12</f>
        <v>1.30833333333333</v>
      </c>
      <c r="BA140" s="1">
        <f t="shared" si="154"/>
        <v>366.500953937449</v>
      </c>
    </row>
    <row r="141" s="1" customFormat="1" spans="1:53">
      <c r="A141" s="6" t="s">
        <v>70</v>
      </c>
      <c r="B141" s="6">
        <v>0.33</v>
      </c>
      <c r="C141" s="9">
        <v>2</v>
      </c>
      <c r="D141" s="12">
        <v>-1.670571168</v>
      </c>
      <c r="E141" s="13">
        <f t="shared" si="155"/>
        <v>-5.87150901258064</v>
      </c>
      <c r="F141" s="9" t="s">
        <v>107</v>
      </c>
      <c r="G141" s="6">
        <v>3</v>
      </c>
      <c r="H141" s="11">
        <f t="shared" si="138"/>
        <v>-1.670571168</v>
      </c>
      <c r="I141" s="11">
        <f t="shared" si="139"/>
        <v>271.479428832</v>
      </c>
      <c r="J141" s="11">
        <f t="shared" si="140"/>
        <v>0.0139940513469244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0.846252485156411</v>
      </c>
      <c r="P141" s="11">
        <f t="shared" si="143"/>
        <v>0.0118425007297412</v>
      </c>
      <c r="Q141" s="16">
        <f t="shared" si="144"/>
        <v>0.00307905018973271</v>
      </c>
      <c r="R141" s="11">
        <f t="shared" si="145"/>
        <v>0.074022</v>
      </c>
      <c r="S141" s="17">
        <f t="shared" si="146"/>
        <v>0.0415964198445423</v>
      </c>
      <c r="T141" s="3">
        <v>0.01</v>
      </c>
      <c r="U141" s="18">
        <f t="shared" si="147"/>
        <v>0.000415964198445423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0.00590596419844542</v>
      </c>
      <c r="AU141" s="25">
        <f t="shared" si="151"/>
        <v>28.47</v>
      </c>
      <c r="AV141" s="1">
        <f t="shared" si="152"/>
        <v>0.26</v>
      </c>
      <c r="AW141" s="2">
        <f t="shared" si="157"/>
        <v>3.40833333333333</v>
      </c>
      <c r="AX141" s="1">
        <f t="shared" si="153"/>
        <v>998.317053152705</v>
      </c>
      <c r="AZ141" s="2">
        <f t="shared" si="158"/>
        <v>1.30833333333333</v>
      </c>
      <c r="BA141" s="1">
        <f t="shared" si="154"/>
        <v>383.217059523165</v>
      </c>
    </row>
    <row r="142" s="1" customFormat="1" spans="1:53">
      <c r="A142" s="6"/>
      <c r="B142" s="6"/>
      <c r="C142" s="9">
        <v>3</v>
      </c>
      <c r="D142" s="12">
        <v>4.62620145274194</v>
      </c>
      <c r="E142" s="13">
        <f t="shared" si="155"/>
        <v>-1.670571168</v>
      </c>
      <c r="F142" s="9" t="s">
        <v>107</v>
      </c>
      <c r="G142" s="6">
        <v>4</v>
      </c>
      <c r="H142" s="11">
        <f t="shared" si="138"/>
        <v>4.62620145274194</v>
      </c>
      <c r="I142" s="11">
        <f t="shared" si="139"/>
        <v>277.776201452742</v>
      </c>
      <c r="J142" s="11">
        <f t="shared" si="140"/>
        <v>0.0315525190965682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1.11910998442667</v>
      </c>
      <c r="P142" s="11">
        <f t="shared" si="143"/>
        <v>0.0353107391547826</v>
      </c>
      <c r="Q142" s="16">
        <f t="shared" si="144"/>
        <v>0.00918079218024348</v>
      </c>
      <c r="R142" s="11">
        <f t="shared" si="145"/>
        <v>0.074022</v>
      </c>
      <c r="S142" s="17">
        <f t="shared" si="146"/>
        <v>0.124027886037171</v>
      </c>
      <c r="T142" s="3">
        <v>0.01</v>
      </c>
      <c r="U142" s="18">
        <f t="shared" si="147"/>
        <v>0.00124027886037171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0.00673027886037171</v>
      </c>
      <c r="AU142" s="25">
        <f t="shared" si="151"/>
        <v>28.47</v>
      </c>
      <c r="AV142" s="1">
        <f t="shared" si="152"/>
        <v>0.26</v>
      </c>
      <c r="AW142" s="2">
        <f t="shared" si="157"/>
        <v>3.40833333333333</v>
      </c>
      <c r="AX142" s="1">
        <f t="shared" si="153"/>
        <v>1137.65541629101</v>
      </c>
      <c r="AZ142" s="2">
        <f t="shared" si="158"/>
        <v>1.30833333333333</v>
      </c>
      <c r="BA142" s="1">
        <f t="shared" si="154"/>
        <v>436.703912854984</v>
      </c>
    </row>
    <row r="143" s="1" customFormat="1" spans="1:53">
      <c r="A143" s="6"/>
      <c r="B143" s="6"/>
      <c r="C143" s="9">
        <v>4</v>
      </c>
      <c r="D143" s="12">
        <v>13.3226326127</v>
      </c>
      <c r="E143" s="13">
        <f t="shared" si="155"/>
        <v>4.62620145274194</v>
      </c>
      <c r="F143" s="9" t="s">
        <v>107</v>
      </c>
      <c r="G143" s="6">
        <v>5</v>
      </c>
      <c r="H143" s="11">
        <f t="shared" si="138"/>
        <v>13.3226326127</v>
      </c>
      <c r="I143" s="11">
        <f t="shared" si="139"/>
        <v>286.4726326127</v>
      </c>
      <c r="J143" s="11">
        <f t="shared" si="140"/>
        <v>0.0914455896402123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1.02960928300829</v>
      </c>
      <c r="O143" s="11">
        <f t="shared" si="156"/>
        <v>0.338889962263594</v>
      </c>
      <c r="P143" s="11">
        <f t="shared" si="143"/>
        <v>0.0309899924223437</v>
      </c>
      <c r="Q143" s="16">
        <f t="shared" si="144"/>
        <v>0.00805739802980936</v>
      </c>
      <c r="R143" s="11">
        <f t="shared" si="145"/>
        <v>0.074022</v>
      </c>
      <c r="S143" s="17">
        <f t="shared" si="146"/>
        <v>0.108851395933768</v>
      </c>
      <c r="T143" s="3">
        <v>0.01</v>
      </c>
      <c r="U143" s="18">
        <f t="shared" si="147"/>
        <v>0.00108851395933768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0.0110385139593377</v>
      </c>
      <c r="AU143" s="25">
        <f t="shared" si="151"/>
        <v>28.47</v>
      </c>
      <c r="AV143" s="1">
        <f t="shared" si="152"/>
        <v>0.26</v>
      </c>
      <c r="AW143" s="2">
        <f t="shared" si="157"/>
        <v>3.40833333333333</v>
      </c>
      <c r="AX143" s="1">
        <f t="shared" si="153"/>
        <v>1865.89968323406</v>
      </c>
      <c r="AZ143" s="2">
        <f t="shared" si="158"/>
        <v>1.30833333333333</v>
      </c>
      <c r="BA143" s="1">
        <f t="shared" si="154"/>
        <v>716.250000654637</v>
      </c>
    </row>
    <row r="144" s="1" customFormat="1" spans="1:53">
      <c r="A144" s="6"/>
      <c r="B144" s="6"/>
      <c r="C144" s="9">
        <v>5</v>
      </c>
      <c r="D144" s="12">
        <v>19.6834688948387</v>
      </c>
      <c r="E144" s="13">
        <f t="shared" si="155"/>
        <v>13.3226326127</v>
      </c>
      <c r="F144" s="9" t="s">
        <v>109</v>
      </c>
      <c r="G144" s="6">
        <v>6</v>
      </c>
      <c r="H144" s="11">
        <f t="shared" si="138"/>
        <v>19.6834688948387</v>
      </c>
      <c r="I144" s="11">
        <f t="shared" si="139"/>
        <v>292.833468894839</v>
      </c>
      <c r="J144" s="11">
        <f t="shared" si="140"/>
        <v>0.191336315354541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0.592599969841251</v>
      </c>
      <c r="P144" s="11">
        <f t="shared" si="143"/>
        <v>0.113385894708637</v>
      </c>
      <c r="Q144" s="16">
        <f t="shared" si="144"/>
        <v>0.0294803326242456</v>
      </c>
      <c r="R144" s="11">
        <f t="shared" si="145"/>
        <v>0.074022</v>
      </c>
      <c r="S144" s="17">
        <f t="shared" si="146"/>
        <v>0.398264470349972</v>
      </c>
      <c r="T144" s="3">
        <v>0.01</v>
      </c>
      <c r="U144" s="18">
        <f t="shared" si="147"/>
        <v>0.00398264470349972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0.0139326447034997</v>
      </c>
      <c r="AU144" s="25">
        <f t="shared" si="151"/>
        <v>28.47</v>
      </c>
      <c r="AV144" s="1">
        <f t="shared" si="152"/>
        <v>0.26</v>
      </c>
      <c r="AW144" s="2">
        <f t="shared" si="157"/>
        <v>3.40833333333333</v>
      </c>
      <c r="AX144" s="1">
        <f t="shared" si="153"/>
        <v>2355.1102471435</v>
      </c>
      <c r="AZ144" s="2">
        <f t="shared" si="158"/>
        <v>1.30833333333333</v>
      </c>
      <c r="BA144" s="1">
        <f t="shared" si="154"/>
        <v>904.039874820366</v>
      </c>
    </row>
    <row r="145" s="1" customFormat="1" spans="1:53">
      <c r="A145" s="6"/>
      <c r="B145" s="6"/>
      <c r="C145" s="9">
        <v>6</v>
      </c>
      <c r="D145" s="12">
        <v>22.06958334</v>
      </c>
      <c r="E145" s="13">
        <f t="shared" si="155"/>
        <v>19.6834688948387</v>
      </c>
      <c r="F145" s="9" t="s">
        <v>107</v>
      </c>
      <c r="G145" s="6">
        <v>7</v>
      </c>
      <c r="H145" s="11">
        <f t="shared" si="138"/>
        <v>22.06958334</v>
      </c>
      <c r="I145" s="11">
        <f t="shared" si="139"/>
        <v>295.21958334</v>
      </c>
      <c r="J145" s="11">
        <f t="shared" si="140"/>
        <v>0.250329529334065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0.763914075132614</v>
      </c>
      <c r="P145" s="11">
        <f t="shared" si="143"/>
        <v>0.191230250879614</v>
      </c>
      <c r="Q145" s="16">
        <f t="shared" si="144"/>
        <v>0.0497198652286998</v>
      </c>
      <c r="R145" s="11">
        <f t="shared" si="145"/>
        <v>0.074022</v>
      </c>
      <c r="S145" s="17">
        <f t="shared" si="146"/>
        <v>0.67169037892383</v>
      </c>
      <c r="T145" s="3">
        <v>0.01</v>
      </c>
      <c r="U145" s="18">
        <f t="shared" si="147"/>
        <v>0.0067169037892383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0.0166669037892383</v>
      </c>
      <c r="AU145" s="25">
        <f t="shared" si="151"/>
        <v>28.47</v>
      </c>
      <c r="AV145" s="1">
        <f t="shared" si="152"/>
        <v>0.26</v>
      </c>
      <c r="AW145" s="2">
        <f t="shared" si="157"/>
        <v>3.40833333333333</v>
      </c>
      <c r="AX145" s="1">
        <f t="shared" si="153"/>
        <v>2817.29684044338</v>
      </c>
      <c r="AZ145" s="2">
        <f t="shared" si="158"/>
        <v>1.30833333333333</v>
      </c>
      <c r="BA145" s="1">
        <f t="shared" si="154"/>
        <v>1081.45624437558</v>
      </c>
    </row>
    <row r="146" s="1" customFormat="1" spans="1:53">
      <c r="A146" s="6"/>
      <c r="B146" s="6"/>
      <c r="C146" s="9">
        <v>7</v>
      </c>
      <c r="D146" s="12">
        <v>25.0646770377419</v>
      </c>
      <c r="E146" s="13">
        <f t="shared" si="155"/>
        <v>22.06958334</v>
      </c>
      <c r="F146" s="9" t="s">
        <v>107</v>
      </c>
      <c r="G146" s="6">
        <v>8</v>
      </c>
      <c r="H146" s="11">
        <f t="shared" si="138"/>
        <v>25.0646770377419</v>
      </c>
      <c r="I146" s="11">
        <f t="shared" si="139"/>
        <v>298.214677037742</v>
      </c>
      <c r="J146" s="11">
        <f t="shared" si="140"/>
        <v>0.3486348861924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0.857383824252999</v>
      </c>
      <c r="P146" s="11">
        <f t="shared" si="143"/>
        <v>0.298913911991649</v>
      </c>
      <c r="Q146" s="16">
        <f t="shared" si="144"/>
        <v>0.0777176171178287</v>
      </c>
      <c r="R146" s="11">
        <f t="shared" si="145"/>
        <v>0.074022</v>
      </c>
      <c r="S146" s="17">
        <f t="shared" si="146"/>
        <v>1.04992592901879</v>
      </c>
      <c r="T146" s="3">
        <v>0.01</v>
      </c>
      <c r="U146" s="18">
        <f t="shared" si="147"/>
        <v>0.0104992592901879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0.0204492592901879</v>
      </c>
      <c r="AU146" s="25">
        <f t="shared" si="151"/>
        <v>28.47</v>
      </c>
      <c r="AV146" s="1">
        <f t="shared" si="152"/>
        <v>0.26</v>
      </c>
      <c r="AW146" s="2">
        <f t="shared" si="157"/>
        <v>3.40833333333333</v>
      </c>
      <c r="AX146" s="1">
        <f t="shared" si="153"/>
        <v>3456.64883629155</v>
      </c>
      <c r="AZ146" s="2">
        <f t="shared" si="158"/>
        <v>1.30833333333333</v>
      </c>
      <c r="BA146" s="1">
        <f t="shared" si="154"/>
        <v>1326.8798711437</v>
      </c>
    </row>
    <row r="147" s="1" customFormat="1" spans="1:53">
      <c r="A147" s="6"/>
      <c r="B147" s="6"/>
      <c r="C147" s="9">
        <v>8</v>
      </c>
      <c r="D147" s="12">
        <v>22.7606470487097</v>
      </c>
      <c r="E147" s="13">
        <f t="shared" si="155"/>
        <v>25.0646770377419</v>
      </c>
      <c r="F147" s="9" t="s">
        <v>107</v>
      </c>
      <c r="G147" s="6">
        <v>9</v>
      </c>
      <c r="H147" s="11">
        <f t="shared" si="138"/>
        <v>22.7606470487097</v>
      </c>
      <c r="I147" s="11">
        <f t="shared" si="139"/>
        <v>295.91064704871</v>
      </c>
      <c r="J147" s="11">
        <f t="shared" si="140"/>
        <v>0.270373010758715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0.84316991226135</v>
      </c>
      <c r="P147" s="11">
        <f t="shared" si="143"/>
        <v>0.227970387759263</v>
      </c>
      <c r="Q147" s="16">
        <f t="shared" si="144"/>
        <v>0.0592723008174084</v>
      </c>
      <c r="R147" s="11">
        <f t="shared" si="145"/>
        <v>0.074022</v>
      </c>
      <c r="S147" s="17">
        <f t="shared" si="146"/>
        <v>0.800738980538332</v>
      </c>
      <c r="T147" s="3">
        <v>0.01</v>
      </c>
      <c r="U147" s="18">
        <f t="shared" si="147"/>
        <v>0.00800738980538332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8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0.0179573898053833</v>
      </c>
      <c r="AU147" s="25">
        <f t="shared" si="151"/>
        <v>28.47</v>
      </c>
      <c r="AV147" s="1">
        <f t="shared" si="152"/>
        <v>0.26</v>
      </c>
      <c r="AW147" s="2">
        <f t="shared" si="157"/>
        <v>3.40833333333333</v>
      </c>
      <c r="AX147" s="1">
        <f t="shared" si="153"/>
        <v>3035.43466747454</v>
      </c>
      <c r="AZ147" s="2">
        <f t="shared" si="158"/>
        <v>1.30833333333333</v>
      </c>
      <c r="BA147" s="1">
        <f t="shared" si="154"/>
        <v>1165.1913026736</v>
      </c>
    </row>
    <row r="148" s="1" customFormat="1" spans="1:53">
      <c r="A148" s="6"/>
      <c r="B148" s="6"/>
      <c r="C148" s="9">
        <v>9</v>
      </c>
      <c r="D148" s="12">
        <v>19.1693614243333</v>
      </c>
      <c r="E148" s="13">
        <f t="shared" si="155"/>
        <v>22.7606470487097</v>
      </c>
      <c r="F148" s="9" t="s">
        <v>107</v>
      </c>
      <c r="G148" s="6">
        <v>10</v>
      </c>
      <c r="H148" s="11">
        <f t="shared" si="138"/>
        <v>19.1693614243333</v>
      </c>
      <c r="I148" s="11">
        <f t="shared" si="139"/>
        <v>292.319361424333</v>
      </c>
      <c r="J148" s="11">
        <f t="shared" si="140"/>
        <v>0.180468246840034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0.899899524502087</v>
      </c>
      <c r="P148" s="11">
        <f t="shared" si="143"/>
        <v>0.162403289519072</v>
      </c>
      <c r="Q148" s="16">
        <f t="shared" si="144"/>
        <v>0.0422248552749586</v>
      </c>
      <c r="R148" s="11">
        <f t="shared" si="145"/>
        <v>0.074022</v>
      </c>
      <c r="S148" s="17">
        <f t="shared" si="146"/>
        <v>0.570436563115812</v>
      </c>
      <c r="T148" s="3">
        <v>0.01</v>
      </c>
      <c r="U148" s="18">
        <f t="shared" si="147"/>
        <v>0.00570436563115812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8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0.0111943656311581</v>
      </c>
      <c r="AU148" s="25">
        <f t="shared" si="151"/>
        <v>28.47</v>
      </c>
      <c r="AV148" s="1">
        <f t="shared" si="152"/>
        <v>0.26</v>
      </c>
      <c r="AW148" s="2">
        <f t="shared" si="157"/>
        <v>3.40833333333333</v>
      </c>
      <c r="AX148" s="1">
        <f t="shared" si="153"/>
        <v>1892.24413377808</v>
      </c>
      <c r="AZ148" s="2">
        <f t="shared" si="158"/>
        <v>1.30833333333333</v>
      </c>
      <c r="BA148" s="1">
        <f t="shared" si="154"/>
        <v>726.362662599408</v>
      </c>
    </row>
    <row r="149" s="1" customFormat="1" spans="1:53">
      <c r="A149" s="6"/>
      <c r="B149" s="6"/>
      <c r="C149" s="9">
        <v>10</v>
      </c>
      <c r="D149" s="12">
        <v>9.584460183</v>
      </c>
      <c r="E149" s="13">
        <f t="shared" si="155"/>
        <v>19.1693614243333</v>
      </c>
      <c r="F149" s="9" t="s">
        <v>107</v>
      </c>
      <c r="G149" s="6">
        <v>11</v>
      </c>
      <c r="H149" s="11">
        <f t="shared" si="138"/>
        <v>9.584460183</v>
      </c>
      <c r="I149" s="11">
        <f t="shared" si="139"/>
        <v>282.734460183</v>
      </c>
      <c r="J149" s="11">
        <f t="shared" si="140"/>
        <v>0.0583444765591854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0.700621423233865</v>
      </c>
      <c r="O149" s="11">
        <f t="shared" si="156"/>
        <v>0.321574811749151</v>
      </c>
      <c r="P149" s="11">
        <f t="shared" si="143"/>
        <v>0.0187621140661228</v>
      </c>
      <c r="Q149" s="16">
        <f t="shared" si="144"/>
        <v>0.00487814965719192</v>
      </c>
      <c r="R149" s="11">
        <f t="shared" si="145"/>
        <v>0.074022</v>
      </c>
      <c r="S149" s="17">
        <f t="shared" si="146"/>
        <v>0.0659013490204523</v>
      </c>
      <c r="T149" s="3">
        <v>0.01</v>
      </c>
      <c r="U149" s="18">
        <f t="shared" si="147"/>
        <v>0.000659013490204523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0.00614901349020452</v>
      </c>
      <c r="AU149" s="25">
        <f t="shared" si="151"/>
        <v>28.47</v>
      </c>
      <c r="AV149" s="1">
        <f t="shared" si="152"/>
        <v>0.26</v>
      </c>
      <c r="AW149" s="2">
        <f t="shared" si="157"/>
        <v>3.40833333333333</v>
      </c>
      <c r="AX149" s="1">
        <f t="shared" si="153"/>
        <v>1039.40098874169</v>
      </c>
      <c r="AZ149" s="2">
        <f t="shared" si="158"/>
        <v>1.30833333333333</v>
      </c>
      <c r="BA149" s="1">
        <f t="shared" si="154"/>
        <v>398.987665605001</v>
      </c>
    </row>
    <row r="150" s="1" customFormat="1" spans="1:54">
      <c r="A150" s="6"/>
      <c r="B150" s="6"/>
      <c r="C150" s="9">
        <v>11</v>
      </c>
      <c r="D150" s="12">
        <v>0.744853169166667</v>
      </c>
      <c r="E150" s="13">
        <f t="shared" si="155"/>
        <v>9.584460183</v>
      </c>
      <c r="F150" s="9" t="s">
        <v>109</v>
      </c>
      <c r="G150" s="6">
        <v>12</v>
      </c>
      <c r="H150" s="11">
        <f t="shared" si="138"/>
        <v>0.744853169166667</v>
      </c>
      <c r="I150" s="11">
        <f t="shared" si="139"/>
        <v>273.894853169167</v>
      </c>
      <c r="J150" s="11">
        <f t="shared" si="140"/>
        <v>0.0192002726380436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0.587512697683028</v>
      </c>
      <c r="P150" s="11">
        <f t="shared" si="143"/>
        <v>0.0112804039738266</v>
      </c>
      <c r="Q150" s="16">
        <f t="shared" si="144"/>
        <v>0.00293290503319492</v>
      </c>
      <c r="R150" s="11">
        <f t="shared" si="145"/>
        <v>0.074022</v>
      </c>
      <c r="S150" s="17">
        <f t="shared" si="146"/>
        <v>0.0396220722649337</v>
      </c>
      <c r="T150" s="3">
        <v>0.01</v>
      </c>
      <c r="U150" s="18">
        <f t="shared" si="147"/>
        <v>0.000396220722649337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0.00588622072264934</v>
      </c>
      <c r="AU150" s="25">
        <f t="shared" si="151"/>
        <v>28.47</v>
      </c>
      <c r="AV150" s="1">
        <f t="shared" si="152"/>
        <v>0.26</v>
      </c>
      <c r="AW150" s="2">
        <f t="shared" si="157"/>
        <v>3.40833333333333</v>
      </c>
      <c r="AX150" s="1">
        <f t="shared" si="153"/>
        <v>994.979706715534</v>
      </c>
      <c r="AY150" s="1">
        <f>SUM(AX139:AX150)</f>
        <v>21495.5895063288</v>
      </c>
      <c r="AZ150" s="2">
        <f t="shared" si="158"/>
        <v>1.30833333333333</v>
      </c>
      <c r="BA150" s="1">
        <f t="shared" si="154"/>
        <v>381.935975438481</v>
      </c>
      <c r="BB150" s="1">
        <f>SUM(BA139:BA150)</f>
        <v>8251.36320903086</v>
      </c>
    </row>
    <row r="151" s="1" customFormat="1" spans="1:46">
      <c r="A151" s="6"/>
      <c r="B151" s="6"/>
      <c r="C151" s="9">
        <v>12</v>
      </c>
      <c r="D151" s="12">
        <v>-4.74969728535484</v>
      </c>
      <c r="E151" s="13">
        <f t="shared" si="155"/>
        <v>0.744853169166667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37</v>
      </c>
      <c r="B2" s="4" t="s">
        <v>38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39</v>
      </c>
      <c r="C3" s="3"/>
      <c r="D3" s="3"/>
      <c r="E3" s="3">
        <v>86.8</v>
      </c>
      <c r="F3" s="3">
        <v>1166.832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40</v>
      </c>
      <c r="C4" s="3"/>
      <c r="D4" s="3"/>
      <c r="E4" s="3">
        <v>40.7</v>
      </c>
      <c r="F4" s="3">
        <v>1192.09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41</v>
      </c>
      <c r="C5" s="3"/>
      <c r="D5" s="3"/>
      <c r="E5" s="3">
        <v>19.3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42</v>
      </c>
      <c r="B6" s="5" t="s">
        <v>38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43</v>
      </c>
      <c r="C7" s="3"/>
      <c r="D7" s="3"/>
      <c r="E7" s="3">
        <v>468.8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44</v>
      </c>
      <c r="C8" s="3"/>
      <c r="D8" s="3"/>
      <c r="E8" s="3">
        <v>705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45</v>
      </c>
      <c r="B9" s="5"/>
      <c r="C9" s="3"/>
      <c r="D9" s="3"/>
      <c r="E9" s="3">
        <v>985.15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46</v>
      </c>
      <c r="B10" s="5"/>
      <c r="C10" s="3"/>
      <c r="D10" s="3"/>
      <c r="E10" s="3">
        <v>1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47</v>
      </c>
      <c r="B11" s="5"/>
      <c r="C11" s="3"/>
      <c r="D11" s="3"/>
      <c r="E11" s="3">
        <v>12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48</v>
      </c>
      <c r="B12" s="5"/>
      <c r="C12" s="3"/>
      <c r="D12" s="3"/>
      <c r="E12" s="3">
        <v>5.9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AV40+AV55+AV71+AV87+AV102+BB117+AY134+AY150+BB150+AG118</f>
        <v>26511576.7188811</v>
      </c>
      <c r="J16" s="7" t="s">
        <v>35</v>
      </c>
      <c r="K16" s="7">
        <f>I16/(10000*1000)</f>
        <v>2.65115767188811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21299205.4368395</v>
      </c>
      <c r="J17" s="7" t="s">
        <v>35</v>
      </c>
      <c r="K17" s="7">
        <f>I17/(10000*1000)</f>
        <v>2.12992054368395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-2</v>
      </c>
      <c r="E29" s="9"/>
      <c r="F29" s="9"/>
      <c r="G29" s="6">
        <v>1</v>
      </c>
      <c r="H29" s="11">
        <f t="shared" ref="H29:H40" si="0">E30</f>
        <v>-2</v>
      </c>
      <c r="I29" s="11">
        <f t="shared" ref="I29:I40" si="1">H29+273.15</f>
        <v>271.15</v>
      </c>
      <c r="J29" s="11">
        <f t="shared" ref="J29:J40" si="2">EXP(($C$18*(I29-$C$16))/($C$19*I29*$C$16))</f>
        <v>0.0133973643023479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0.0133090533426549</v>
      </c>
      <c r="Q29" s="16">
        <f t="shared" ref="Q29:Q40" si="6">P29*$B$31</f>
        <v>0.00173017693454514</v>
      </c>
      <c r="R29" s="11">
        <f t="shared" ref="R29:R40" si="7">L29*$B$31</f>
        <v>0.129143083333333</v>
      </c>
      <c r="S29" s="17">
        <f t="shared" ref="S29:S40" si="8">Q29/R29</f>
        <v>0.0133973643023479</v>
      </c>
      <c r="T29" s="3">
        <v>0.01</v>
      </c>
      <c r="U29" s="18">
        <f t="shared" ref="U29:U40" si="9">S29*T29</f>
        <v>0.000133973643023479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0.0220339736430235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3.39166666666667</v>
      </c>
      <c r="AU29" s="1">
        <f t="shared" ref="AU29:AU40" si="17">AT29*10000*AS29*0.67*AR29*AQ29</f>
        <v>6466.24182845884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-4.36268642419355</v>
      </c>
      <c r="E30" s="13">
        <f t="shared" ref="E30:E41" si="18">D29</f>
        <v>-2</v>
      </c>
      <c r="F30" s="9" t="s">
        <v>107</v>
      </c>
      <c r="G30" s="6">
        <v>2</v>
      </c>
      <c r="H30" s="11">
        <f t="shared" si="0"/>
        <v>-4.36268642419355</v>
      </c>
      <c r="I30" s="11">
        <f t="shared" si="1"/>
        <v>268.787313575806</v>
      </c>
      <c r="J30" s="11">
        <f t="shared" si="2"/>
        <v>0.00977091073311308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1.97350761332401</v>
      </c>
      <c r="P30" s="11">
        <f t="shared" si="5"/>
        <v>0.019282966720908</v>
      </c>
      <c r="Q30" s="16">
        <f t="shared" si="6"/>
        <v>0.00250678567371803</v>
      </c>
      <c r="R30" s="11">
        <f t="shared" si="7"/>
        <v>0.129143083333333</v>
      </c>
      <c r="S30" s="17">
        <f t="shared" si="8"/>
        <v>0.019410917015569</v>
      </c>
      <c r="T30" s="3">
        <v>0.01</v>
      </c>
      <c r="U30" s="18">
        <f t="shared" si="9"/>
        <v>0.00019410917015569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0.0220941091701557</v>
      </c>
      <c r="AR30" s="25">
        <f t="shared" si="15"/>
        <v>99.3408333333333</v>
      </c>
      <c r="AS30" s="1">
        <f t="shared" si="16"/>
        <v>0.13</v>
      </c>
      <c r="AT30" s="2">
        <f>$E$4/12</f>
        <v>3.39166666666667</v>
      </c>
      <c r="AU30" s="1">
        <f t="shared" si="17"/>
        <v>6483.8896148826</v>
      </c>
    </row>
    <row r="31" s="1" customFormat="1" spans="1:47">
      <c r="A31" s="6" t="s">
        <v>70</v>
      </c>
      <c r="B31" s="6">
        <v>0.13</v>
      </c>
      <c r="C31" s="9">
        <v>2</v>
      </c>
      <c r="D31" s="12">
        <v>-1.05166477192857</v>
      </c>
      <c r="E31" s="13">
        <f t="shared" si="18"/>
        <v>-4.36268642419355</v>
      </c>
      <c r="F31" s="9" t="s">
        <v>107</v>
      </c>
      <c r="G31" s="6">
        <v>3</v>
      </c>
      <c r="H31" s="11">
        <f t="shared" si="0"/>
        <v>-1.05166477192857</v>
      </c>
      <c r="I31" s="11">
        <f t="shared" si="1"/>
        <v>272.098335228071</v>
      </c>
      <c r="J31" s="11">
        <f t="shared" si="2"/>
        <v>0.0151835294322294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2.94763297993644</v>
      </c>
      <c r="P31" s="11">
        <f t="shared" si="5"/>
        <v>0.0447554721062749</v>
      </c>
      <c r="Q31" s="16">
        <f t="shared" si="6"/>
        <v>0.00581821137381574</v>
      </c>
      <c r="R31" s="11">
        <f t="shared" si="7"/>
        <v>0.129143083333333</v>
      </c>
      <c r="S31" s="17">
        <f t="shared" si="8"/>
        <v>0.0450524427916768</v>
      </c>
      <c r="T31" s="3">
        <v>0.01</v>
      </c>
      <c r="U31" s="18">
        <f t="shared" si="9"/>
        <v>0.000450524427916768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0.0223505244279168</v>
      </c>
      <c r="AR31" s="25">
        <f t="shared" si="15"/>
        <v>99.3408333333333</v>
      </c>
      <c r="AS31" s="1">
        <f t="shared" si="16"/>
        <v>0.13</v>
      </c>
      <c r="AT31" s="2">
        <f>$E$4/12</f>
        <v>3.39166666666667</v>
      </c>
      <c r="AU31" s="1">
        <f t="shared" si="17"/>
        <v>6559.1390043959</v>
      </c>
    </row>
    <row r="32" s="1" customFormat="1" spans="1:47">
      <c r="A32" s="6"/>
      <c r="B32" s="6"/>
      <c r="C32" s="9">
        <v>3</v>
      </c>
      <c r="D32" s="12">
        <v>3.52373057964516</v>
      </c>
      <c r="E32" s="13">
        <f t="shared" si="18"/>
        <v>-1.05166477192857</v>
      </c>
      <c r="F32" s="9" t="s">
        <v>107</v>
      </c>
      <c r="G32" s="6">
        <v>4</v>
      </c>
      <c r="H32" s="11">
        <f t="shared" si="0"/>
        <v>3.52373057964516</v>
      </c>
      <c r="I32" s="11">
        <f t="shared" si="1"/>
        <v>276.673730579645</v>
      </c>
      <c r="J32" s="11">
        <f t="shared" si="2"/>
        <v>0.0274393476517638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3.89628584116349</v>
      </c>
      <c r="P32" s="11">
        <f t="shared" si="5"/>
        <v>0.10691154174633</v>
      </c>
      <c r="Q32" s="16">
        <f t="shared" si="6"/>
        <v>0.0138985004270229</v>
      </c>
      <c r="R32" s="11">
        <f t="shared" si="7"/>
        <v>0.129143083333333</v>
      </c>
      <c r="S32" s="17">
        <f t="shared" si="8"/>
        <v>0.107620943129794</v>
      </c>
      <c r="T32" s="3">
        <v>0.01</v>
      </c>
      <c r="U32" s="18">
        <f t="shared" si="9"/>
        <v>0.00107620943129794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0.0229762094312979</v>
      </c>
      <c r="AR32" s="25">
        <f t="shared" si="15"/>
        <v>99.3408333333333</v>
      </c>
      <c r="AS32" s="1">
        <f t="shared" si="16"/>
        <v>0.13</v>
      </c>
      <c r="AT32" s="2">
        <f t="shared" ref="AT32:AT40" si="20">$E$4/12</f>
        <v>3.39166666666667</v>
      </c>
      <c r="AU32" s="1">
        <f t="shared" si="17"/>
        <v>6742.75683955582</v>
      </c>
    </row>
    <row r="33" s="1" customFormat="1" spans="1:47">
      <c r="A33" s="6"/>
      <c r="B33" s="6"/>
      <c r="C33" s="9">
        <v>4</v>
      </c>
      <c r="D33" s="12">
        <v>11.5652069764333</v>
      </c>
      <c r="E33" s="13">
        <f t="shared" si="18"/>
        <v>3.52373057964516</v>
      </c>
      <c r="F33" s="9" t="s">
        <v>107</v>
      </c>
      <c r="G33" s="6">
        <v>5</v>
      </c>
      <c r="H33" s="11">
        <f t="shared" si="0"/>
        <v>11.5652069764333</v>
      </c>
      <c r="I33" s="11">
        <f t="shared" si="1"/>
        <v>284.715206976433</v>
      </c>
      <c r="J33" s="11">
        <f t="shared" si="2"/>
        <v>0.0741394158076222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3.59990558444631</v>
      </c>
      <c r="O33" s="11">
        <f t="shared" si="19"/>
        <v>1.18287704830419</v>
      </c>
      <c r="P33" s="11">
        <f t="shared" si="5"/>
        <v>0.0876978133335173</v>
      </c>
      <c r="Q33" s="16">
        <f t="shared" si="6"/>
        <v>0.0114007157333572</v>
      </c>
      <c r="R33" s="11">
        <f t="shared" si="7"/>
        <v>0.129143083333333</v>
      </c>
      <c r="S33" s="17">
        <f t="shared" si="8"/>
        <v>0.0882797238465393</v>
      </c>
      <c r="T33" s="3">
        <v>0.01</v>
      </c>
      <c r="U33" s="18">
        <f t="shared" si="9"/>
        <v>0.000882797238465393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0.0303327972384654</v>
      </c>
      <c r="AR33" s="25">
        <f t="shared" si="15"/>
        <v>99.3408333333333</v>
      </c>
      <c r="AS33" s="1">
        <f t="shared" si="16"/>
        <v>0.13</v>
      </c>
      <c r="AT33" s="2">
        <f t="shared" si="20"/>
        <v>3.39166666666667</v>
      </c>
      <c r="AU33" s="1">
        <f t="shared" si="17"/>
        <v>8901.6718207625</v>
      </c>
    </row>
    <row r="34" s="1" customFormat="1" spans="1:47">
      <c r="A34" s="6"/>
      <c r="B34" s="6"/>
      <c r="C34" s="9">
        <v>5</v>
      </c>
      <c r="D34" s="12">
        <v>18.2468143503226</v>
      </c>
      <c r="E34" s="13">
        <f t="shared" si="18"/>
        <v>11.5652069764333</v>
      </c>
      <c r="F34" s="9" t="s">
        <v>109</v>
      </c>
      <c r="G34" s="6">
        <v>6</v>
      </c>
      <c r="H34" s="11">
        <f t="shared" si="0"/>
        <v>18.2468143503226</v>
      </c>
      <c r="I34" s="11">
        <f t="shared" si="1"/>
        <v>291.396814350323</v>
      </c>
      <c r="J34" s="11">
        <f t="shared" si="2"/>
        <v>0.162406283894352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2.08858756830401</v>
      </c>
      <c r="P34" s="11">
        <f t="shared" si="5"/>
        <v>0.339199745556194</v>
      </c>
      <c r="Q34" s="16">
        <f t="shared" si="6"/>
        <v>0.0440959669223052</v>
      </c>
      <c r="R34" s="11">
        <f t="shared" si="7"/>
        <v>0.129143083333333</v>
      </c>
      <c r="S34" s="17">
        <f t="shared" si="8"/>
        <v>0.341450473259095</v>
      </c>
      <c r="T34" s="3">
        <v>0.01</v>
      </c>
      <c r="U34" s="18">
        <f t="shared" si="9"/>
        <v>0.00341450473259095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0.0328645047325909</v>
      </c>
      <c r="AR34" s="25">
        <f t="shared" si="15"/>
        <v>99.3408333333333</v>
      </c>
      <c r="AS34" s="1">
        <f t="shared" si="16"/>
        <v>0.13</v>
      </c>
      <c r="AT34" s="2">
        <f t="shared" si="20"/>
        <v>3.39166666666667</v>
      </c>
      <c r="AU34" s="1">
        <f t="shared" si="17"/>
        <v>9644.64415798869</v>
      </c>
    </row>
    <row r="35" s="1" customFormat="1" spans="1:47">
      <c r="A35" s="6"/>
      <c r="B35" s="6"/>
      <c r="C35" s="9">
        <v>6</v>
      </c>
      <c r="D35" s="12">
        <v>20.4726262293333</v>
      </c>
      <c r="E35" s="13">
        <f t="shared" si="18"/>
        <v>18.2468143503226</v>
      </c>
      <c r="F35" s="9" t="s">
        <v>107</v>
      </c>
      <c r="G35" s="6">
        <v>7</v>
      </c>
      <c r="H35" s="11">
        <f t="shared" si="0"/>
        <v>20.4726262293333</v>
      </c>
      <c r="I35" s="11">
        <f t="shared" si="1"/>
        <v>293.622626229333</v>
      </c>
      <c r="J35" s="11">
        <f t="shared" si="2"/>
        <v>0.209222449345569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2.74279615608115</v>
      </c>
      <c r="P35" s="11">
        <f t="shared" si="5"/>
        <v>0.57385452983091</v>
      </c>
      <c r="Q35" s="16">
        <f t="shared" si="6"/>
        <v>0.0746010888780183</v>
      </c>
      <c r="R35" s="11">
        <f t="shared" si="7"/>
        <v>0.129143083333333</v>
      </c>
      <c r="S35" s="17">
        <f t="shared" si="8"/>
        <v>0.577662287073203</v>
      </c>
      <c r="T35" s="3">
        <v>0.01</v>
      </c>
      <c r="U35" s="18">
        <f t="shared" si="9"/>
        <v>0.00577662287073203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0.035226622870732</v>
      </c>
      <c r="AR35" s="25">
        <f t="shared" si="15"/>
        <v>99.3408333333333</v>
      </c>
      <c r="AS35" s="1">
        <f t="shared" si="16"/>
        <v>0.13</v>
      </c>
      <c r="AT35" s="2">
        <f t="shared" si="20"/>
        <v>3.39166666666667</v>
      </c>
      <c r="AU35" s="1">
        <f t="shared" si="17"/>
        <v>10337.8476334973</v>
      </c>
    </row>
    <row r="36" s="1" customFormat="1" spans="1:47">
      <c r="A36" s="6"/>
      <c r="B36" s="6"/>
      <c r="C36" s="9">
        <v>7</v>
      </c>
      <c r="D36" s="12">
        <v>23.7930212241936</v>
      </c>
      <c r="E36" s="13">
        <f t="shared" si="18"/>
        <v>20.4726262293333</v>
      </c>
      <c r="F36" s="9" t="s">
        <v>107</v>
      </c>
      <c r="G36" s="6">
        <v>8</v>
      </c>
      <c r="H36" s="11">
        <f t="shared" si="0"/>
        <v>23.7930212241936</v>
      </c>
      <c r="I36" s="11">
        <f t="shared" si="1"/>
        <v>296.943021224194</v>
      </c>
      <c r="J36" s="11">
        <f t="shared" si="2"/>
        <v>0.303141812654248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3.16234995958357</v>
      </c>
      <c r="P36" s="11">
        <f t="shared" si="5"/>
        <v>0.95864049899525</v>
      </c>
      <c r="Q36" s="16">
        <f t="shared" si="6"/>
        <v>0.124623264869382</v>
      </c>
      <c r="R36" s="11">
        <f t="shared" si="7"/>
        <v>0.129143083333333</v>
      </c>
      <c r="S36" s="17">
        <f t="shared" si="8"/>
        <v>0.965001466998551</v>
      </c>
      <c r="T36" s="3">
        <v>0.01</v>
      </c>
      <c r="U36" s="18">
        <f t="shared" si="9"/>
        <v>0.00965001466998551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0.0391000146699855</v>
      </c>
      <c r="AR36" s="25">
        <f t="shared" si="15"/>
        <v>99.3408333333333</v>
      </c>
      <c r="AS36" s="1">
        <f t="shared" si="16"/>
        <v>0.13</v>
      </c>
      <c r="AT36" s="2">
        <f t="shared" si="20"/>
        <v>3.39166666666667</v>
      </c>
      <c r="AU36" s="1">
        <f t="shared" si="17"/>
        <v>11474.5598977544</v>
      </c>
    </row>
    <row r="37" s="1" customFormat="1" spans="1:47">
      <c r="A37" s="6"/>
      <c r="B37" s="6"/>
      <c r="C37" s="9">
        <v>8</v>
      </c>
      <c r="D37" s="12">
        <v>21.072837556129</v>
      </c>
      <c r="E37" s="13">
        <f t="shared" si="18"/>
        <v>23.7930212241936</v>
      </c>
      <c r="F37" s="9" t="s">
        <v>107</v>
      </c>
      <c r="G37" s="6">
        <v>9</v>
      </c>
      <c r="H37" s="11">
        <f t="shared" si="0"/>
        <v>21.072837556129</v>
      </c>
      <c r="I37" s="11">
        <f t="shared" si="1"/>
        <v>294.222837556129</v>
      </c>
      <c r="J37" s="11">
        <f t="shared" si="2"/>
        <v>0.223865605288899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3.19711779392165</v>
      </c>
      <c r="P37" s="11">
        <f t="shared" si="5"/>
        <v>0.715724710116179</v>
      </c>
      <c r="Q37" s="16">
        <f t="shared" si="6"/>
        <v>0.0930442123151033</v>
      </c>
      <c r="R37" s="11">
        <f t="shared" si="7"/>
        <v>0.129143083333333</v>
      </c>
      <c r="S37" s="17">
        <f t="shared" si="8"/>
        <v>0.720473833468461</v>
      </c>
      <c r="T37" s="3">
        <v>0.01</v>
      </c>
      <c r="U37" s="18">
        <f t="shared" si="9"/>
        <v>0.00720473833468461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0.0291047383346846</v>
      </c>
      <c r="AR37" s="25">
        <f t="shared" si="15"/>
        <v>99.3408333333333</v>
      </c>
      <c r="AS37" s="1">
        <f t="shared" si="16"/>
        <v>0.13</v>
      </c>
      <c r="AT37" s="2">
        <f t="shared" si="20"/>
        <v>3.39166666666667</v>
      </c>
      <c r="AU37" s="1">
        <f t="shared" si="17"/>
        <v>8541.27718745255</v>
      </c>
    </row>
    <row r="38" s="1" customFormat="1" spans="1:47">
      <c r="A38" s="6"/>
      <c r="B38" s="6"/>
      <c r="C38" s="9">
        <v>9</v>
      </c>
      <c r="D38" s="12">
        <v>17.400192521</v>
      </c>
      <c r="E38" s="13">
        <f t="shared" si="18"/>
        <v>21.072837556129</v>
      </c>
      <c r="F38" s="9" t="s">
        <v>107</v>
      </c>
      <c r="G38" s="6">
        <v>10</v>
      </c>
      <c r="H38" s="11">
        <f t="shared" si="0"/>
        <v>17.400192521</v>
      </c>
      <c r="I38" s="11">
        <f t="shared" si="1"/>
        <v>290.550192521</v>
      </c>
      <c r="J38" s="11">
        <f t="shared" si="2"/>
        <v>0.147339129028294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3.47480141713881</v>
      </c>
      <c r="P38" s="11">
        <f t="shared" si="5"/>
        <v>0.511974214347513</v>
      </c>
      <c r="Q38" s="16">
        <f t="shared" si="6"/>
        <v>0.0665566478651767</v>
      </c>
      <c r="R38" s="11">
        <f t="shared" si="7"/>
        <v>0.129143083333333</v>
      </c>
      <c r="S38" s="17">
        <f t="shared" si="8"/>
        <v>0.515371370632265</v>
      </c>
      <c r="T38" s="3">
        <v>0.01</v>
      </c>
      <c r="U38" s="18">
        <f t="shared" si="9"/>
        <v>0.00515371370632265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0.0270537137063226</v>
      </c>
      <c r="AR38" s="25">
        <f t="shared" si="15"/>
        <v>99.3408333333333</v>
      </c>
      <c r="AS38" s="1">
        <f t="shared" si="16"/>
        <v>0.13</v>
      </c>
      <c r="AT38" s="2">
        <f t="shared" si="20"/>
        <v>3.39166666666667</v>
      </c>
      <c r="AU38" s="1">
        <f t="shared" si="17"/>
        <v>7939.36935829834</v>
      </c>
    </row>
    <row r="39" s="1" customFormat="1" spans="1:47">
      <c r="A39" s="6"/>
      <c r="B39" s="6"/>
      <c r="C39" s="9">
        <v>10</v>
      </c>
      <c r="D39" s="12">
        <v>8.85837775245161</v>
      </c>
      <c r="E39" s="13">
        <f t="shared" si="18"/>
        <v>17.400192521</v>
      </c>
      <c r="F39" s="9" t="s">
        <v>107</v>
      </c>
      <c r="G39" s="6">
        <v>11</v>
      </c>
      <c r="H39" s="11">
        <f t="shared" si="0"/>
        <v>8.85837775245161</v>
      </c>
      <c r="I39" s="11">
        <f t="shared" si="1"/>
        <v>282.008377752452</v>
      </c>
      <c r="J39" s="11">
        <f t="shared" si="2"/>
        <v>0.0533939750890463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2.81468584265173</v>
      </c>
      <c r="O39" s="11">
        <f t="shared" si="19"/>
        <v>1.1415496934729</v>
      </c>
      <c r="P39" s="11">
        <f t="shared" si="5"/>
        <v>0.0609518758962004</v>
      </c>
      <c r="Q39" s="16">
        <f t="shared" si="6"/>
        <v>0.00792374386650605</v>
      </c>
      <c r="R39" s="11">
        <f t="shared" si="7"/>
        <v>0.129143083333333</v>
      </c>
      <c r="S39" s="17">
        <f t="shared" si="8"/>
        <v>0.0613563162810196</v>
      </c>
      <c r="T39" s="3">
        <v>0.01</v>
      </c>
      <c r="U39" s="18">
        <f t="shared" si="9"/>
        <v>0.000613563162810196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0.0225135631628102</v>
      </c>
      <c r="AR39" s="25">
        <f t="shared" si="15"/>
        <v>99.3408333333333</v>
      </c>
      <c r="AS39" s="1">
        <f t="shared" si="16"/>
        <v>0.13</v>
      </c>
      <c r="AT39" s="2">
        <f t="shared" si="20"/>
        <v>3.39166666666667</v>
      </c>
      <c r="AU39" s="1">
        <f t="shared" si="17"/>
        <v>6606.98547568188</v>
      </c>
    </row>
    <row r="40" s="1" customFormat="1" spans="1:48">
      <c r="A40" s="6"/>
      <c r="B40" s="6"/>
      <c r="C40" s="9">
        <v>11</v>
      </c>
      <c r="D40" s="12">
        <v>1.78045458736667</v>
      </c>
      <c r="E40" s="13">
        <f t="shared" si="18"/>
        <v>8.85837775245161</v>
      </c>
      <c r="F40" s="9" t="s">
        <v>109</v>
      </c>
      <c r="G40" s="6">
        <v>12</v>
      </c>
      <c r="H40" s="11">
        <f t="shared" si="0"/>
        <v>1.78045458736667</v>
      </c>
      <c r="I40" s="11">
        <f t="shared" si="1"/>
        <v>274.930454587367</v>
      </c>
      <c r="J40" s="11">
        <f t="shared" si="2"/>
        <v>0.0219514014579969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2.07400615091003</v>
      </c>
      <c r="P40" s="11">
        <f t="shared" si="5"/>
        <v>0.0455273416449811</v>
      </c>
      <c r="Q40" s="16">
        <f t="shared" si="6"/>
        <v>0.00591855441384754</v>
      </c>
      <c r="R40" s="11">
        <f t="shared" si="7"/>
        <v>0.129143083333333</v>
      </c>
      <c r="S40" s="17">
        <f t="shared" si="8"/>
        <v>0.0458294339974142</v>
      </c>
      <c r="T40" s="3">
        <v>0.01</v>
      </c>
      <c r="U40" s="18">
        <f t="shared" si="9"/>
        <v>0.000458294339974142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0.0223582943399741</v>
      </c>
      <c r="AR40" s="25">
        <f t="shared" si="15"/>
        <v>99.3408333333333</v>
      </c>
      <c r="AS40" s="1">
        <f t="shared" si="16"/>
        <v>0.13</v>
      </c>
      <c r="AT40" s="2">
        <f t="shared" si="20"/>
        <v>3.39166666666667</v>
      </c>
      <c r="AU40" s="1">
        <f t="shared" si="17"/>
        <v>6561.41921636142</v>
      </c>
      <c r="AV40" s="1">
        <f>SUM(AU29:AU40)</f>
        <v>96259.8020350903</v>
      </c>
    </row>
    <row r="41" s="1" customFormat="1" spans="1:46">
      <c r="A41" s="6"/>
      <c r="B41" s="6"/>
      <c r="C41" s="9">
        <v>12</v>
      </c>
      <c r="D41" s="12">
        <v>-4.09712071406452</v>
      </c>
      <c r="E41" s="13">
        <f t="shared" si="18"/>
        <v>1.78045458736667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-2</v>
      </c>
      <c r="E44" s="9"/>
      <c r="F44" s="9"/>
      <c r="G44" s="6">
        <v>1</v>
      </c>
      <c r="H44" s="11">
        <f t="shared" ref="H44:H55" si="21">E45</f>
        <v>-2</v>
      </c>
      <c r="I44" s="11">
        <f t="shared" ref="I44:I55" si="22">H44+273.15</f>
        <v>271.15</v>
      </c>
      <c r="J44" s="11">
        <f t="shared" ref="J44:J55" si="23">EXP(($C$18*(I44-$C$16))/($C$19*I44*$C$16))</f>
        <v>0.0133973643023479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6">O44*J44</f>
        <v>0.013027061153031</v>
      </c>
      <c r="Q44" s="16">
        <f t="shared" ref="Q44:Q55" si="27">P44*$B$46</f>
        <v>0.00169351794989403</v>
      </c>
      <c r="R44" s="11">
        <f t="shared" ref="R44:R55" si="28">L44*$B$46</f>
        <v>0.1264068</v>
      </c>
      <c r="S44" s="17">
        <f t="shared" ref="S44:S55" si="29">Q44/R44</f>
        <v>0.0133973643023479</v>
      </c>
      <c r="T44" s="3">
        <v>0.01</v>
      </c>
      <c r="U44" s="18">
        <f t="shared" ref="U44:U55" si="30">S44*T44</f>
        <v>0.000133973643023479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0.0192339736430235</v>
      </c>
      <c r="AR44" s="25">
        <f t="shared" ref="AR44:AR55" si="36">$B$44/12</f>
        <v>97.236</v>
      </c>
      <c r="AS44" s="1">
        <f t="shared" ref="AS44:AS55" si="37">$B$46</f>
        <v>0.13</v>
      </c>
      <c r="AT44" s="2">
        <f>$E$3/12</f>
        <v>7.23333333333333</v>
      </c>
      <c r="AU44" s="1">
        <f t="shared" ref="AU44:AU55" si="38">AT44*10000*AS44*0.67*AR44*AQ44</f>
        <v>11782.9147533517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-4.36268642419355</v>
      </c>
      <c r="E45" s="13">
        <f t="shared" ref="E45:E56" si="39">D44</f>
        <v>-2</v>
      </c>
      <c r="F45" s="9" t="s">
        <v>107</v>
      </c>
      <c r="G45" s="6">
        <v>2</v>
      </c>
      <c r="H45" s="11">
        <f t="shared" si="21"/>
        <v>-4.36268642419355</v>
      </c>
      <c r="I45" s="11">
        <f t="shared" si="22"/>
        <v>268.787313575806</v>
      </c>
      <c r="J45" s="11">
        <f t="shared" si="23"/>
        <v>0.00977091073311308</v>
      </c>
      <c r="K45" s="11">
        <f t="shared" si="24"/>
        <v>97.236</v>
      </c>
      <c r="L45" s="11">
        <f t="shared" si="25"/>
        <v>0.97236</v>
      </c>
      <c r="M45" s="6" t="s">
        <v>107</v>
      </c>
      <c r="N45" s="6"/>
      <c r="O45" s="11">
        <f t="shared" ref="O45:O55" si="40">L45+O44-P44-N45</f>
        <v>1.93169293884697</v>
      </c>
      <c r="P45" s="11">
        <f t="shared" si="26"/>
        <v>0.0188743992692586</v>
      </c>
      <c r="Q45" s="16">
        <f t="shared" si="27"/>
        <v>0.00245367190500362</v>
      </c>
      <c r="R45" s="11">
        <f t="shared" si="28"/>
        <v>0.1264068</v>
      </c>
      <c r="S45" s="17">
        <f t="shared" si="29"/>
        <v>0.0194109170155689</v>
      </c>
      <c r="T45" s="3">
        <v>0.01</v>
      </c>
      <c r="U45" s="18">
        <f t="shared" si="30"/>
        <v>0.000194109170155689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0.0192941091701557</v>
      </c>
      <c r="AR45" s="25">
        <f t="shared" si="36"/>
        <v>97.236</v>
      </c>
      <c r="AS45" s="1">
        <f t="shared" si="37"/>
        <v>0.13</v>
      </c>
      <c r="AT45" s="2">
        <f t="shared" ref="AT45:AT55" si="41">$E$3/12</f>
        <v>7.23333333333333</v>
      </c>
      <c r="AU45" s="1">
        <f t="shared" si="38"/>
        <v>11819.7543478628</v>
      </c>
    </row>
    <row r="46" s="1" customFormat="1" spans="1:47">
      <c r="A46" s="6" t="s">
        <v>70</v>
      </c>
      <c r="B46" s="6">
        <v>0.13</v>
      </c>
      <c r="C46" s="9">
        <v>2</v>
      </c>
      <c r="D46" s="12">
        <v>-1.05166477192857</v>
      </c>
      <c r="E46" s="13">
        <f t="shared" si="39"/>
        <v>-4.36268642419355</v>
      </c>
      <c r="F46" s="9" t="s">
        <v>107</v>
      </c>
      <c r="G46" s="6">
        <v>3</v>
      </c>
      <c r="H46" s="11">
        <f t="shared" si="21"/>
        <v>-1.05166477192857</v>
      </c>
      <c r="I46" s="11">
        <f t="shared" si="22"/>
        <v>272.098335228071</v>
      </c>
      <c r="J46" s="11">
        <f t="shared" si="23"/>
        <v>0.0151835294322294</v>
      </c>
      <c r="K46" s="11">
        <f t="shared" si="24"/>
        <v>97.236</v>
      </c>
      <c r="L46" s="11">
        <f t="shared" si="25"/>
        <v>0.97236</v>
      </c>
      <c r="M46" s="6" t="s">
        <v>107</v>
      </c>
      <c r="N46" s="6"/>
      <c r="O46" s="11">
        <f t="shared" si="40"/>
        <v>2.88517853957771</v>
      </c>
      <c r="P46" s="11">
        <f t="shared" si="26"/>
        <v>0.0438071932729148</v>
      </c>
      <c r="Q46" s="16">
        <f t="shared" si="27"/>
        <v>0.00569493512547892</v>
      </c>
      <c r="R46" s="11">
        <f t="shared" si="28"/>
        <v>0.1264068</v>
      </c>
      <c r="S46" s="17">
        <f t="shared" si="29"/>
        <v>0.0450524427916767</v>
      </c>
      <c r="T46" s="3">
        <v>0.01</v>
      </c>
      <c r="U46" s="18">
        <f t="shared" si="30"/>
        <v>0.000450524427916767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0.0195505244279168</v>
      </c>
      <c r="AR46" s="25">
        <f t="shared" si="36"/>
        <v>97.236</v>
      </c>
      <c r="AS46" s="1">
        <f t="shared" si="37"/>
        <v>0.13</v>
      </c>
      <c r="AT46" s="2">
        <f t="shared" si="41"/>
        <v>7.23333333333333</v>
      </c>
      <c r="AU46" s="1">
        <f t="shared" si="38"/>
        <v>11976.8367677378</v>
      </c>
    </row>
    <row r="47" s="1" customFormat="1" spans="1:47">
      <c r="A47" s="6"/>
      <c r="B47" s="6"/>
      <c r="C47" s="9">
        <v>3</v>
      </c>
      <c r="D47" s="12">
        <v>3.52373057964516</v>
      </c>
      <c r="E47" s="13">
        <f t="shared" si="39"/>
        <v>-1.05166477192857</v>
      </c>
      <c r="F47" s="9" t="s">
        <v>107</v>
      </c>
      <c r="G47" s="6">
        <v>4</v>
      </c>
      <c r="H47" s="11">
        <f t="shared" si="21"/>
        <v>3.52373057964516</v>
      </c>
      <c r="I47" s="11">
        <f t="shared" si="22"/>
        <v>276.673730579645</v>
      </c>
      <c r="J47" s="11">
        <f t="shared" si="23"/>
        <v>0.0274393476517638</v>
      </c>
      <c r="K47" s="11">
        <f t="shared" si="24"/>
        <v>97.236</v>
      </c>
      <c r="L47" s="11">
        <f t="shared" si="25"/>
        <v>0.97236</v>
      </c>
      <c r="M47" s="6" t="s">
        <v>107</v>
      </c>
      <c r="N47" s="6"/>
      <c r="O47" s="11">
        <f t="shared" si="40"/>
        <v>3.8137313463048</v>
      </c>
      <c r="P47" s="11">
        <f t="shared" si="26"/>
        <v>0.104646300261686</v>
      </c>
      <c r="Q47" s="16">
        <f t="shared" si="27"/>
        <v>0.0136040190340192</v>
      </c>
      <c r="R47" s="11">
        <f t="shared" si="28"/>
        <v>0.1264068</v>
      </c>
      <c r="S47" s="17">
        <f t="shared" si="29"/>
        <v>0.107620943129794</v>
      </c>
      <c r="T47" s="3">
        <v>0.01</v>
      </c>
      <c r="U47" s="18">
        <f t="shared" si="30"/>
        <v>0.00107620943129794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0.0201762094312979</v>
      </c>
      <c r="AR47" s="25">
        <f t="shared" si="36"/>
        <v>97.236</v>
      </c>
      <c r="AS47" s="1">
        <f t="shared" si="37"/>
        <v>0.13</v>
      </c>
      <c r="AT47" s="2">
        <f t="shared" si="41"/>
        <v>7.23333333333333</v>
      </c>
      <c r="AU47" s="1">
        <f t="shared" si="38"/>
        <v>12360.1373375587</v>
      </c>
    </row>
    <row r="48" s="1" customFormat="1" spans="1:47">
      <c r="A48" s="6"/>
      <c r="B48" s="6"/>
      <c r="C48" s="9">
        <v>4</v>
      </c>
      <c r="D48" s="12">
        <v>11.5652069764333</v>
      </c>
      <c r="E48" s="13">
        <f t="shared" si="39"/>
        <v>3.52373057964516</v>
      </c>
      <c r="F48" s="9" t="s">
        <v>107</v>
      </c>
      <c r="G48" s="6">
        <v>5</v>
      </c>
      <c r="H48" s="11">
        <f t="shared" si="21"/>
        <v>11.5652069764333</v>
      </c>
      <c r="I48" s="11">
        <f t="shared" si="22"/>
        <v>284.715206976433</v>
      </c>
      <c r="J48" s="11">
        <f t="shared" si="23"/>
        <v>0.0741394158076222</v>
      </c>
      <c r="K48" s="11">
        <f t="shared" si="24"/>
        <v>97.236</v>
      </c>
      <c r="L48" s="11">
        <f t="shared" si="25"/>
        <v>0.97236</v>
      </c>
      <c r="M48" s="6" t="s">
        <v>109</v>
      </c>
      <c r="N48" s="11">
        <f>(O47-P47)*$C$24/100</f>
        <v>3.52363079374095</v>
      </c>
      <c r="O48" s="11">
        <f t="shared" si="40"/>
        <v>1.15781425230216</v>
      </c>
      <c r="P48" s="11">
        <f t="shared" si="26"/>
        <v>0.0858396722794207</v>
      </c>
      <c r="Q48" s="16">
        <f t="shared" si="27"/>
        <v>0.0111591573963247</v>
      </c>
      <c r="R48" s="11">
        <f t="shared" si="28"/>
        <v>0.1264068</v>
      </c>
      <c r="S48" s="17">
        <f t="shared" si="29"/>
        <v>0.0882797238465391</v>
      </c>
      <c r="T48" s="3">
        <v>0.01</v>
      </c>
      <c r="U48" s="18">
        <f t="shared" si="30"/>
        <v>0.00088279723846539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0.0289327972384654</v>
      </c>
      <c r="AR48" s="25">
        <f t="shared" si="36"/>
        <v>97.236</v>
      </c>
      <c r="AS48" s="1">
        <f t="shared" si="37"/>
        <v>0.13</v>
      </c>
      <c r="AT48" s="2">
        <f t="shared" si="41"/>
        <v>7.23333333333333</v>
      </c>
      <c r="AU48" s="1">
        <f t="shared" si="38"/>
        <v>17724.5061142372</v>
      </c>
    </row>
    <row r="49" s="1" customFormat="1" spans="1:47">
      <c r="A49" s="6"/>
      <c r="B49" s="6"/>
      <c r="C49" s="9">
        <v>5</v>
      </c>
      <c r="D49" s="12">
        <v>18.2468143503226</v>
      </c>
      <c r="E49" s="13">
        <f t="shared" si="39"/>
        <v>11.5652069764333</v>
      </c>
      <c r="F49" s="9" t="s">
        <v>109</v>
      </c>
      <c r="G49" s="6">
        <v>6</v>
      </c>
      <c r="H49" s="11">
        <f t="shared" si="21"/>
        <v>18.2468143503226</v>
      </c>
      <c r="I49" s="11">
        <f t="shared" si="22"/>
        <v>291.396814350323</v>
      </c>
      <c r="J49" s="11">
        <f t="shared" si="23"/>
        <v>0.162406283894352</v>
      </c>
      <c r="K49" s="11">
        <f t="shared" si="24"/>
        <v>97.236</v>
      </c>
      <c r="L49" s="11">
        <f t="shared" si="25"/>
        <v>0.97236</v>
      </c>
      <c r="M49" s="6" t="s">
        <v>107</v>
      </c>
      <c r="N49" s="6"/>
      <c r="O49" s="11">
        <f t="shared" si="40"/>
        <v>2.04433458002273</v>
      </c>
      <c r="P49" s="11">
        <f t="shared" si="26"/>
        <v>0.332012782178213</v>
      </c>
      <c r="Q49" s="16">
        <f t="shared" si="27"/>
        <v>0.0431616616831676</v>
      </c>
      <c r="R49" s="11">
        <f t="shared" si="28"/>
        <v>0.1264068</v>
      </c>
      <c r="S49" s="17">
        <f t="shared" si="29"/>
        <v>0.341450473259094</v>
      </c>
      <c r="T49" s="3">
        <v>0.01</v>
      </c>
      <c r="U49" s="18">
        <f t="shared" si="30"/>
        <v>0.00341450473259094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0.0314645047325909</v>
      </c>
      <c r="AR49" s="25">
        <f t="shared" si="36"/>
        <v>97.236</v>
      </c>
      <c r="AS49" s="1">
        <f t="shared" si="37"/>
        <v>0.13</v>
      </c>
      <c r="AT49" s="2">
        <f t="shared" si="41"/>
        <v>7.23333333333333</v>
      </c>
      <c r="AU49" s="1">
        <f t="shared" si="38"/>
        <v>19275.4541469919</v>
      </c>
    </row>
    <row r="50" s="1" customFormat="1" spans="1:47">
      <c r="A50" s="6"/>
      <c r="B50" s="6"/>
      <c r="C50" s="9">
        <v>6</v>
      </c>
      <c r="D50" s="12">
        <v>20.4726262293333</v>
      </c>
      <c r="E50" s="13">
        <f t="shared" si="39"/>
        <v>18.2468143503226</v>
      </c>
      <c r="F50" s="9" t="s">
        <v>107</v>
      </c>
      <c r="G50" s="6">
        <v>7</v>
      </c>
      <c r="H50" s="11">
        <f t="shared" si="21"/>
        <v>20.4726262293333</v>
      </c>
      <c r="I50" s="11">
        <f t="shared" si="22"/>
        <v>293.622626229333</v>
      </c>
      <c r="J50" s="11">
        <f t="shared" si="23"/>
        <v>0.209222449345569</v>
      </c>
      <c r="K50" s="11">
        <f t="shared" si="24"/>
        <v>97.236</v>
      </c>
      <c r="L50" s="11">
        <f t="shared" si="25"/>
        <v>0.97236</v>
      </c>
      <c r="M50" s="6" t="s">
        <v>107</v>
      </c>
      <c r="N50" s="6"/>
      <c r="O50" s="11">
        <f t="shared" si="40"/>
        <v>2.68468179784452</v>
      </c>
      <c r="P50" s="11">
        <f t="shared" si="26"/>
        <v>0.561695701458498</v>
      </c>
      <c r="Q50" s="16">
        <f t="shared" si="27"/>
        <v>0.0730204411896047</v>
      </c>
      <c r="R50" s="11">
        <f t="shared" si="28"/>
        <v>0.1264068</v>
      </c>
      <c r="S50" s="17">
        <f t="shared" si="29"/>
        <v>0.577662287073201</v>
      </c>
      <c r="T50" s="3">
        <v>0.01</v>
      </c>
      <c r="U50" s="18">
        <f t="shared" si="30"/>
        <v>0.00577662287073201</v>
      </c>
      <c r="V50" s="17"/>
      <c r="W50" s="3"/>
      <c r="X50" s="18"/>
      <c r="Y50" s="19">
        <v>0.04</v>
      </c>
      <c r="Z50" s="3">
        <v>0.29</v>
      </c>
      <c r="AA50" s="20">
        <f t="shared" si="31"/>
        <v>0.0116</v>
      </c>
      <c r="AB50" s="3">
        <v>0.015</v>
      </c>
      <c r="AC50" s="3">
        <v>0.28</v>
      </c>
      <c r="AD50" s="20">
        <f t="shared" si="32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0.033826622870732</v>
      </c>
      <c r="AR50" s="25">
        <f t="shared" si="36"/>
        <v>97.236</v>
      </c>
      <c r="AS50" s="1">
        <f t="shared" si="37"/>
        <v>0.13</v>
      </c>
      <c r="AT50" s="2">
        <f t="shared" si="41"/>
        <v>7.23333333333333</v>
      </c>
      <c r="AU50" s="1">
        <f t="shared" si="38"/>
        <v>20722.5101311389</v>
      </c>
    </row>
    <row r="51" s="1" customFormat="1" spans="1:47">
      <c r="A51" s="6"/>
      <c r="B51" s="6"/>
      <c r="C51" s="9">
        <v>7</v>
      </c>
      <c r="D51" s="12">
        <v>23.7930212241936</v>
      </c>
      <c r="E51" s="13">
        <f t="shared" si="39"/>
        <v>20.4726262293333</v>
      </c>
      <c r="F51" s="9" t="s">
        <v>107</v>
      </c>
      <c r="G51" s="6">
        <v>8</v>
      </c>
      <c r="H51" s="11">
        <f t="shared" si="21"/>
        <v>23.7930212241936</v>
      </c>
      <c r="I51" s="11">
        <f t="shared" si="22"/>
        <v>296.943021224194</v>
      </c>
      <c r="J51" s="11">
        <f t="shared" si="23"/>
        <v>0.303141812654248</v>
      </c>
      <c r="K51" s="11">
        <f t="shared" si="24"/>
        <v>97.236</v>
      </c>
      <c r="L51" s="11">
        <f t="shared" si="25"/>
        <v>0.97236</v>
      </c>
      <c r="M51" s="6" t="s">
        <v>107</v>
      </c>
      <c r="N51" s="6"/>
      <c r="O51" s="11">
        <f t="shared" si="40"/>
        <v>3.09534609638602</v>
      </c>
      <c r="P51" s="11">
        <f t="shared" si="26"/>
        <v>0.938328826450709</v>
      </c>
      <c r="Q51" s="16">
        <f t="shared" si="27"/>
        <v>0.121982747438592</v>
      </c>
      <c r="R51" s="11">
        <f t="shared" si="28"/>
        <v>0.1264068</v>
      </c>
      <c r="S51" s="17">
        <f t="shared" si="29"/>
        <v>0.965001466998549</v>
      </c>
      <c r="T51" s="3">
        <v>0.01</v>
      </c>
      <c r="U51" s="18">
        <f t="shared" si="30"/>
        <v>0.00965001466998549</v>
      </c>
      <c r="V51" s="17"/>
      <c r="W51" s="3"/>
      <c r="X51" s="18"/>
      <c r="Y51" s="19">
        <v>0.04</v>
      </c>
      <c r="Z51" s="3">
        <v>0.29</v>
      </c>
      <c r="AA51" s="20">
        <f t="shared" si="31"/>
        <v>0.0116</v>
      </c>
      <c r="AB51" s="3">
        <v>0.015</v>
      </c>
      <c r="AC51" s="3">
        <v>0.28</v>
      </c>
      <c r="AD51" s="20">
        <f t="shared" si="32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0.0377000146699855</v>
      </c>
      <c r="AR51" s="25">
        <f t="shared" si="36"/>
        <v>97.236</v>
      </c>
      <c r="AS51" s="1">
        <f t="shared" si="37"/>
        <v>0.13</v>
      </c>
      <c r="AT51" s="2">
        <f t="shared" si="41"/>
        <v>7.23333333333333</v>
      </c>
      <c r="AU51" s="1">
        <f t="shared" si="38"/>
        <v>23095.3866996523</v>
      </c>
    </row>
    <row r="52" s="1" customFormat="1" spans="1:47">
      <c r="A52" s="6"/>
      <c r="B52" s="6"/>
      <c r="C52" s="9">
        <v>8</v>
      </c>
      <c r="D52" s="12">
        <v>21.072837556129</v>
      </c>
      <c r="E52" s="13">
        <f t="shared" si="39"/>
        <v>23.7930212241936</v>
      </c>
      <c r="F52" s="9" t="s">
        <v>107</v>
      </c>
      <c r="G52" s="6">
        <v>9</v>
      </c>
      <c r="H52" s="11">
        <f t="shared" si="21"/>
        <v>21.072837556129</v>
      </c>
      <c r="I52" s="11">
        <f t="shared" si="22"/>
        <v>294.222837556129</v>
      </c>
      <c r="J52" s="11">
        <f t="shared" si="23"/>
        <v>0.223865605288899</v>
      </c>
      <c r="K52" s="11">
        <f t="shared" si="24"/>
        <v>97.236</v>
      </c>
      <c r="L52" s="11">
        <f t="shared" si="25"/>
        <v>0.97236</v>
      </c>
      <c r="M52" s="6" t="s">
        <v>107</v>
      </c>
      <c r="N52" s="6"/>
      <c r="O52" s="11">
        <f t="shared" si="40"/>
        <v>3.12937726993532</v>
      </c>
      <c r="P52" s="11">
        <f t="shared" si="26"/>
        <v>0.700559936711391</v>
      </c>
      <c r="Q52" s="16">
        <f t="shared" si="27"/>
        <v>0.0910727917724808</v>
      </c>
      <c r="R52" s="11">
        <f t="shared" si="28"/>
        <v>0.1264068</v>
      </c>
      <c r="S52" s="17">
        <f t="shared" si="29"/>
        <v>0.720473833468459</v>
      </c>
      <c r="T52" s="3">
        <v>0.01</v>
      </c>
      <c r="U52" s="18">
        <f t="shared" si="30"/>
        <v>0.00720473833468459</v>
      </c>
      <c r="V52" s="17"/>
      <c r="W52" s="3"/>
      <c r="X52" s="18"/>
      <c r="Y52" s="19">
        <v>0.02</v>
      </c>
      <c r="Z52" s="3">
        <v>0.29</v>
      </c>
      <c r="AA52" s="20">
        <f t="shared" si="31"/>
        <v>0.0058</v>
      </c>
      <c r="AB52" s="3">
        <v>0.01</v>
      </c>
      <c r="AC52" s="3">
        <v>0.28</v>
      </c>
      <c r="AD52" s="20">
        <f t="shared" si="32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0.0263047383346846</v>
      </c>
      <c r="AR52" s="25">
        <f t="shared" si="36"/>
        <v>97.236</v>
      </c>
      <c r="AS52" s="1">
        <f t="shared" si="37"/>
        <v>0.13</v>
      </c>
      <c r="AT52" s="2">
        <f t="shared" si="41"/>
        <v>7.23333333333333</v>
      </c>
      <c r="AU52" s="1">
        <f t="shared" si="38"/>
        <v>16114.532293707</v>
      </c>
    </row>
    <row r="53" s="1" customFormat="1" spans="1:47">
      <c r="A53" s="6"/>
      <c r="B53" s="6"/>
      <c r="C53" s="9">
        <v>9</v>
      </c>
      <c r="D53" s="12">
        <v>17.400192521</v>
      </c>
      <c r="E53" s="13">
        <f t="shared" si="39"/>
        <v>21.072837556129</v>
      </c>
      <c r="F53" s="9" t="s">
        <v>107</v>
      </c>
      <c r="G53" s="6">
        <v>10</v>
      </c>
      <c r="H53" s="11">
        <f t="shared" si="21"/>
        <v>17.400192521</v>
      </c>
      <c r="I53" s="11">
        <f t="shared" si="22"/>
        <v>290.550192521</v>
      </c>
      <c r="J53" s="11">
        <f t="shared" si="23"/>
        <v>0.147339129028294</v>
      </c>
      <c r="K53" s="11">
        <f t="shared" si="24"/>
        <v>97.236</v>
      </c>
      <c r="L53" s="11">
        <f t="shared" si="25"/>
        <v>0.97236</v>
      </c>
      <c r="M53" s="6" t="s">
        <v>107</v>
      </c>
      <c r="N53" s="6"/>
      <c r="O53" s="11">
        <f t="shared" si="40"/>
        <v>3.40117733322392</v>
      </c>
      <c r="P53" s="11">
        <f t="shared" si="26"/>
        <v>0.501126505947988</v>
      </c>
      <c r="Q53" s="16">
        <f t="shared" si="27"/>
        <v>0.0651464457732385</v>
      </c>
      <c r="R53" s="11">
        <f t="shared" si="28"/>
        <v>0.1264068</v>
      </c>
      <c r="S53" s="17">
        <f t="shared" si="29"/>
        <v>0.515371370632264</v>
      </c>
      <c r="T53" s="3">
        <v>0.01</v>
      </c>
      <c r="U53" s="18">
        <f t="shared" si="30"/>
        <v>0.00515371370632264</v>
      </c>
      <c r="V53" s="17"/>
      <c r="W53" s="3"/>
      <c r="X53" s="18"/>
      <c r="Y53" s="19">
        <v>0.02</v>
      </c>
      <c r="Z53" s="3">
        <v>0.29</v>
      </c>
      <c r="AA53" s="20">
        <f t="shared" si="31"/>
        <v>0.0058</v>
      </c>
      <c r="AB53" s="3">
        <v>0.01</v>
      </c>
      <c r="AC53" s="3">
        <v>0.28</v>
      </c>
      <c r="AD53" s="20">
        <f t="shared" si="32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0.0242537137063226</v>
      </c>
      <c r="AR53" s="25">
        <f t="shared" si="36"/>
        <v>97.236</v>
      </c>
      <c r="AS53" s="1">
        <f t="shared" si="37"/>
        <v>0.13</v>
      </c>
      <c r="AT53" s="2">
        <f t="shared" si="41"/>
        <v>7.23333333333333</v>
      </c>
      <c r="AU53" s="1">
        <f t="shared" si="38"/>
        <v>14858.0551454304</v>
      </c>
    </row>
    <row r="54" s="1" customFormat="1" spans="1:47">
      <c r="A54" s="6"/>
      <c r="B54" s="6"/>
      <c r="C54" s="9">
        <v>10</v>
      </c>
      <c r="D54" s="12">
        <v>8.85837775245161</v>
      </c>
      <c r="E54" s="13">
        <f t="shared" si="39"/>
        <v>17.400192521</v>
      </c>
      <c r="F54" s="9" t="s">
        <v>107</v>
      </c>
      <c r="G54" s="6">
        <v>11</v>
      </c>
      <c r="H54" s="11">
        <f t="shared" si="21"/>
        <v>8.85837775245161</v>
      </c>
      <c r="I54" s="11">
        <f t="shared" si="22"/>
        <v>282.008377752452</v>
      </c>
      <c r="J54" s="11">
        <f t="shared" si="23"/>
        <v>0.0533939750890463</v>
      </c>
      <c r="K54" s="11">
        <f t="shared" si="24"/>
        <v>97.236</v>
      </c>
      <c r="L54" s="11">
        <f t="shared" si="25"/>
        <v>0.97236</v>
      </c>
      <c r="M54" s="6" t="s">
        <v>109</v>
      </c>
      <c r="N54" s="11">
        <f>(O53-P53)*$C$24/100</f>
        <v>2.75504828591214</v>
      </c>
      <c r="O54" s="11">
        <f t="shared" si="40"/>
        <v>1.1173625413638</v>
      </c>
      <c r="P54" s="11">
        <f t="shared" si="26"/>
        <v>0.059660427699012</v>
      </c>
      <c r="Q54" s="16">
        <f t="shared" si="27"/>
        <v>0.00775585560087156</v>
      </c>
      <c r="R54" s="11">
        <f t="shared" si="28"/>
        <v>0.1264068</v>
      </c>
      <c r="S54" s="17">
        <f t="shared" si="29"/>
        <v>0.0613563162810194</v>
      </c>
      <c r="T54" s="3">
        <v>0.01</v>
      </c>
      <c r="U54" s="18">
        <f t="shared" si="30"/>
        <v>0.000613563162810194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0.0197135631628102</v>
      </c>
      <c r="AR54" s="25">
        <f t="shared" si="36"/>
        <v>97.236</v>
      </c>
      <c r="AS54" s="1">
        <f t="shared" si="37"/>
        <v>0.13</v>
      </c>
      <c r="AT54" s="2">
        <f t="shared" si="41"/>
        <v>7.23333333333333</v>
      </c>
      <c r="AU54" s="1">
        <f t="shared" si="38"/>
        <v>12076.7158437102</v>
      </c>
    </row>
    <row r="55" s="1" customFormat="1" spans="1:48">
      <c r="A55" s="6"/>
      <c r="B55" s="6"/>
      <c r="C55" s="9">
        <v>11</v>
      </c>
      <c r="D55" s="12">
        <v>1.78045458736667</v>
      </c>
      <c r="E55" s="13">
        <f t="shared" si="39"/>
        <v>8.85837775245161</v>
      </c>
      <c r="F55" s="9" t="s">
        <v>109</v>
      </c>
      <c r="G55" s="6">
        <v>12</v>
      </c>
      <c r="H55" s="11">
        <f t="shared" si="21"/>
        <v>1.78045458736667</v>
      </c>
      <c r="I55" s="11">
        <f t="shared" si="22"/>
        <v>274.930454587367</v>
      </c>
      <c r="J55" s="11">
        <f t="shared" si="23"/>
        <v>0.0219514014579969</v>
      </c>
      <c r="K55" s="11">
        <f t="shared" si="24"/>
        <v>97.236</v>
      </c>
      <c r="L55" s="11">
        <f t="shared" si="25"/>
        <v>0.97236</v>
      </c>
      <c r="M55" s="6" t="s">
        <v>107</v>
      </c>
      <c r="N55" s="6"/>
      <c r="O55" s="11">
        <f t="shared" si="40"/>
        <v>2.03006211366478</v>
      </c>
      <c r="P55" s="11">
        <f t="shared" si="26"/>
        <v>0.0445627084417255</v>
      </c>
      <c r="Q55" s="16">
        <f t="shared" si="27"/>
        <v>0.00579315209742432</v>
      </c>
      <c r="R55" s="11">
        <f t="shared" si="28"/>
        <v>0.1264068</v>
      </c>
      <c r="S55" s="17">
        <f t="shared" si="29"/>
        <v>0.045829433997414</v>
      </c>
      <c r="T55" s="3">
        <v>0.01</v>
      </c>
      <c r="U55" s="18">
        <f t="shared" si="30"/>
        <v>0.00045829433997414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0.0195582943399741</v>
      </c>
      <c r="AR55" s="25">
        <f t="shared" si="36"/>
        <v>97.236</v>
      </c>
      <c r="AS55" s="1">
        <f t="shared" si="37"/>
        <v>0.13</v>
      </c>
      <c r="AT55" s="2">
        <f t="shared" si="41"/>
        <v>7.23333333333333</v>
      </c>
      <c r="AU55" s="1">
        <f t="shared" si="38"/>
        <v>11981.5966895882</v>
      </c>
      <c r="AV55" s="1">
        <f>SUM(AU44:AU55)</f>
        <v>183788.400270967</v>
      </c>
    </row>
    <row r="56" s="1" customFormat="1" spans="1:46">
      <c r="A56" s="6"/>
      <c r="B56" s="6"/>
      <c r="C56" s="9">
        <v>12</v>
      </c>
      <c r="D56" s="12">
        <v>-4.09712071406452</v>
      </c>
      <c r="E56" s="13">
        <f t="shared" si="39"/>
        <v>1.78045458736667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-2</v>
      </c>
      <c r="E60" s="9"/>
      <c r="F60" s="9"/>
      <c r="G60" s="6">
        <v>1</v>
      </c>
      <c r="H60" s="11">
        <f t="shared" ref="H60:H71" si="42">E61</f>
        <v>-2</v>
      </c>
      <c r="I60" s="11">
        <f t="shared" ref="I60:I71" si="43">H60+273.15</f>
        <v>271.15</v>
      </c>
      <c r="J60" s="11">
        <f t="shared" ref="J60:J71" si="44">EXP(($C$18*(I60-$C$16))/($C$19*I60*$C$16))</f>
        <v>0.0133973643023479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0.0184843435279494</v>
      </c>
      <c r="Q60" s="16">
        <f t="shared" ref="Q60:Q71" si="48">P60*$B$62</f>
        <v>0.00184843435279494</v>
      </c>
      <c r="R60" s="11">
        <f t="shared" ref="R60:R71" si="49">L60*$B$62</f>
        <v>0.13797</v>
      </c>
      <c r="S60" s="17">
        <f t="shared" ref="S60:S71" si="50">Q60/R60</f>
        <v>0.0133973643023479</v>
      </c>
      <c r="T60" s="3">
        <v>0.01</v>
      </c>
      <c r="U60" s="18">
        <f t="shared" ref="U60:U71" si="51">S60*T60</f>
        <v>0.000133973643023479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0.0124339736430235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1.60833333333333</v>
      </c>
      <c r="AU60" s="1">
        <f t="shared" ref="AU60:AU71" si="59">AT60*10000*AS60*0.67*AR60*AQ60</f>
        <v>1848.61074226333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-4.36268642419355</v>
      </c>
      <c r="E61" s="13">
        <f t="shared" ref="E61:E72" si="60">D60</f>
        <v>-2</v>
      </c>
      <c r="F61" s="9" t="s">
        <v>107</v>
      </c>
      <c r="G61" s="6">
        <v>2</v>
      </c>
      <c r="H61" s="11">
        <f t="shared" si="42"/>
        <v>-4.36268642419355</v>
      </c>
      <c r="I61" s="11">
        <f t="shared" si="43"/>
        <v>268.787313575806</v>
      </c>
      <c r="J61" s="11">
        <f t="shared" si="44"/>
        <v>0.00977091073311308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2.74091565647205</v>
      </c>
      <c r="P61" s="11">
        <f t="shared" si="47"/>
        <v>0.0267812422063804</v>
      </c>
      <c r="Q61" s="16">
        <f t="shared" si="48"/>
        <v>0.00267812422063804</v>
      </c>
      <c r="R61" s="11">
        <f t="shared" si="49"/>
        <v>0.13797</v>
      </c>
      <c r="S61" s="17">
        <f t="shared" si="50"/>
        <v>0.0194109170155689</v>
      </c>
      <c r="T61" s="3">
        <v>0.01</v>
      </c>
      <c r="U61" s="18">
        <f t="shared" si="51"/>
        <v>0.000194109170155689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0.0124941091701557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1.60833333333333</v>
      </c>
      <c r="AU61" s="1">
        <f t="shared" si="59"/>
        <v>1857.55134199756</v>
      </c>
    </row>
    <row r="62" s="1" customFormat="1" spans="1:47">
      <c r="A62" s="6" t="s">
        <v>70</v>
      </c>
      <c r="B62" s="6">
        <v>0.1</v>
      </c>
      <c r="C62" s="9">
        <v>2</v>
      </c>
      <c r="D62" s="12">
        <v>-1.05166477192857</v>
      </c>
      <c r="E62" s="13">
        <f t="shared" si="60"/>
        <v>-4.36268642419355</v>
      </c>
      <c r="F62" s="9" t="s">
        <v>107</v>
      </c>
      <c r="G62" s="6">
        <v>3</v>
      </c>
      <c r="H62" s="11">
        <f t="shared" si="42"/>
        <v>-1.05166477192857</v>
      </c>
      <c r="I62" s="11">
        <f t="shared" si="43"/>
        <v>272.098335228071</v>
      </c>
      <c r="J62" s="11">
        <f t="shared" si="44"/>
        <v>0.0151835294322294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4.09383441426567</v>
      </c>
      <c r="P62" s="11">
        <f t="shared" si="47"/>
        <v>0.0621588553196764</v>
      </c>
      <c r="Q62" s="16">
        <f t="shared" si="48"/>
        <v>0.00621588553196764</v>
      </c>
      <c r="R62" s="11">
        <f t="shared" si="49"/>
        <v>0.13797</v>
      </c>
      <c r="S62" s="17">
        <f t="shared" si="50"/>
        <v>0.0450524427916767</v>
      </c>
      <c r="T62" s="3">
        <v>0.01</v>
      </c>
      <c r="U62" s="18">
        <f t="shared" si="51"/>
        <v>0.000450524427916767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0.0127505244279168</v>
      </c>
      <c r="AR62" s="25">
        <f t="shared" si="57"/>
        <v>137.97</v>
      </c>
      <c r="AS62" s="1">
        <f t="shared" si="58"/>
        <v>0.1</v>
      </c>
      <c r="AT62" s="2">
        <f t="shared" si="62"/>
        <v>1.60833333333333</v>
      </c>
      <c r="AU62" s="1">
        <f t="shared" si="59"/>
        <v>1895.67366826156</v>
      </c>
    </row>
    <row r="63" s="1" customFormat="1" spans="1:47">
      <c r="A63" s="6"/>
      <c r="B63" s="6"/>
      <c r="C63" s="9">
        <v>3</v>
      </c>
      <c r="D63" s="12">
        <v>3.52373057964516</v>
      </c>
      <c r="E63" s="13">
        <f t="shared" si="60"/>
        <v>-1.05166477192857</v>
      </c>
      <c r="F63" s="9" t="s">
        <v>107</v>
      </c>
      <c r="G63" s="6">
        <v>4</v>
      </c>
      <c r="H63" s="11">
        <f t="shared" si="42"/>
        <v>3.52373057964516</v>
      </c>
      <c r="I63" s="11">
        <f t="shared" si="43"/>
        <v>276.673730579645</v>
      </c>
      <c r="J63" s="11">
        <f t="shared" si="44"/>
        <v>0.0274393476517638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5.41137555894599</v>
      </c>
      <c r="P63" s="11">
        <f t="shared" si="47"/>
        <v>0.148484615236177</v>
      </c>
      <c r="Q63" s="16">
        <f t="shared" si="48"/>
        <v>0.0148484615236177</v>
      </c>
      <c r="R63" s="11">
        <f t="shared" si="49"/>
        <v>0.13797</v>
      </c>
      <c r="S63" s="17">
        <f t="shared" si="50"/>
        <v>0.107620943129794</v>
      </c>
      <c r="T63" s="3">
        <v>0.01</v>
      </c>
      <c r="U63" s="18">
        <f t="shared" si="51"/>
        <v>0.00107620943129794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0.0133762094312979</v>
      </c>
      <c r="AR63" s="25">
        <f t="shared" si="57"/>
        <v>137.97</v>
      </c>
      <c r="AS63" s="1">
        <f t="shared" si="58"/>
        <v>0.1</v>
      </c>
      <c r="AT63" s="2">
        <f t="shared" si="62"/>
        <v>1.60833333333333</v>
      </c>
      <c r="AU63" s="1">
        <f t="shared" si="59"/>
        <v>1988.69686838492</v>
      </c>
    </row>
    <row r="64" s="1" customFormat="1" spans="1:47">
      <c r="A64" s="6"/>
      <c r="B64" s="6"/>
      <c r="C64" s="9">
        <v>4</v>
      </c>
      <c r="D64" s="12">
        <v>11.5652069764333</v>
      </c>
      <c r="E64" s="13">
        <f t="shared" si="60"/>
        <v>3.52373057964516</v>
      </c>
      <c r="F64" s="9" t="s">
        <v>107</v>
      </c>
      <c r="G64" s="6">
        <v>5</v>
      </c>
      <c r="H64" s="11">
        <f t="shared" si="42"/>
        <v>11.5652069764333</v>
      </c>
      <c r="I64" s="11">
        <f t="shared" si="43"/>
        <v>284.715206976433</v>
      </c>
      <c r="J64" s="11">
        <f t="shared" si="44"/>
        <v>0.0741394158076222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4.99974639652433</v>
      </c>
      <c r="O64" s="11">
        <f t="shared" si="61"/>
        <v>1.64284454718549</v>
      </c>
      <c r="P64" s="11">
        <f t="shared" si="47"/>
        <v>0.12179953499107</v>
      </c>
      <c r="Q64" s="16">
        <f t="shared" si="48"/>
        <v>0.012179953499107</v>
      </c>
      <c r="R64" s="11">
        <f t="shared" si="49"/>
        <v>0.13797</v>
      </c>
      <c r="S64" s="17">
        <f t="shared" si="50"/>
        <v>0.088279723846539</v>
      </c>
      <c r="T64" s="3">
        <v>0.01</v>
      </c>
      <c r="U64" s="18">
        <f t="shared" si="51"/>
        <v>0.00088279723846539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0.0189327972384654</v>
      </c>
      <c r="AR64" s="25">
        <f t="shared" si="57"/>
        <v>137.97</v>
      </c>
      <c r="AS64" s="1">
        <f t="shared" si="58"/>
        <v>0.1</v>
      </c>
      <c r="AT64" s="2">
        <f t="shared" si="62"/>
        <v>1.60833333333333</v>
      </c>
      <c r="AU64" s="1">
        <f t="shared" si="59"/>
        <v>2814.81796253913</v>
      </c>
    </row>
    <row r="65" s="1" customFormat="1" spans="1:47">
      <c r="A65" s="6"/>
      <c r="B65" s="6"/>
      <c r="C65" s="9">
        <v>5</v>
      </c>
      <c r="D65" s="12">
        <v>18.2468143503226</v>
      </c>
      <c r="E65" s="13">
        <f t="shared" si="60"/>
        <v>11.5652069764333</v>
      </c>
      <c r="F65" s="9" t="s">
        <v>109</v>
      </c>
      <c r="G65" s="6">
        <v>6</v>
      </c>
      <c r="H65" s="11">
        <f t="shared" si="42"/>
        <v>18.2468143503226</v>
      </c>
      <c r="I65" s="11">
        <f t="shared" si="43"/>
        <v>291.396814350323</v>
      </c>
      <c r="J65" s="11">
        <f t="shared" si="44"/>
        <v>0.162406283894352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2.90074501219442</v>
      </c>
      <c r="P65" s="11">
        <f t="shared" si="47"/>
        <v>0.471099217955572</v>
      </c>
      <c r="Q65" s="16">
        <f t="shared" si="48"/>
        <v>0.0471099217955572</v>
      </c>
      <c r="R65" s="11">
        <f t="shared" si="49"/>
        <v>0.13797</v>
      </c>
      <c r="S65" s="17">
        <f t="shared" si="50"/>
        <v>0.341450473259094</v>
      </c>
      <c r="T65" s="3">
        <v>0.01</v>
      </c>
      <c r="U65" s="18">
        <f t="shared" si="51"/>
        <v>0.00341450473259094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0.0214645047325909</v>
      </c>
      <c r="AR65" s="25">
        <f t="shared" si="57"/>
        <v>137.97</v>
      </c>
      <c r="AS65" s="1">
        <f t="shared" si="58"/>
        <v>0.1</v>
      </c>
      <c r="AT65" s="2">
        <f t="shared" si="62"/>
        <v>1.60833333333333</v>
      </c>
      <c r="AU65" s="1">
        <f t="shared" si="59"/>
        <v>3191.21747924029</v>
      </c>
    </row>
    <row r="66" s="1" customFormat="1" spans="1:47">
      <c r="A66" s="6"/>
      <c r="B66" s="6"/>
      <c r="C66" s="9">
        <v>6</v>
      </c>
      <c r="D66" s="12">
        <v>20.4726262293333</v>
      </c>
      <c r="E66" s="13">
        <f t="shared" si="60"/>
        <v>18.2468143503226</v>
      </c>
      <c r="F66" s="9" t="s">
        <v>107</v>
      </c>
      <c r="G66" s="6">
        <v>7</v>
      </c>
      <c r="H66" s="11">
        <f t="shared" si="42"/>
        <v>20.4726262293333</v>
      </c>
      <c r="I66" s="11">
        <f t="shared" si="43"/>
        <v>293.622626229333</v>
      </c>
      <c r="J66" s="11">
        <f t="shared" si="44"/>
        <v>0.209222449345569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3.80934579423885</v>
      </c>
      <c r="P66" s="11">
        <f t="shared" si="47"/>
        <v>0.797000657474896</v>
      </c>
      <c r="Q66" s="16">
        <f t="shared" si="48"/>
        <v>0.0797000657474896</v>
      </c>
      <c r="R66" s="11">
        <f t="shared" si="49"/>
        <v>0.13797</v>
      </c>
      <c r="S66" s="17">
        <f t="shared" si="50"/>
        <v>0.577662287073201</v>
      </c>
      <c r="T66" s="3">
        <v>0.01</v>
      </c>
      <c r="U66" s="18">
        <f t="shared" si="51"/>
        <v>0.00577662287073201</v>
      </c>
      <c r="V66" s="17"/>
      <c r="W66" s="3"/>
      <c r="X66" s="18"/>
      <c r="Y66" s="19">
        <v>0.04</v>
      </c>
      <c r="Z66" s="3">
        <v>0.06</v>
      </c>
      <c r="AA66" s="20">
        <f t="shared" si="52"/>
        <v>0.0024</v>
      </c>
      <c r="AB66" s="3">
        <v>0.015</v>
      </c>
      <c r="AC66" s="3">
        <v>0.63</v>
      </c>
      <c r="AD66" s="20">
        <f t="shared" si="53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0.023826622870732</v>
      </c>
      <c r="AR66" s="25">
        <f t="shared" si="57"/>
        <v>137.97</v>
      </c>
      <c r="AS66" s="1">
        <f t="shared" si="58"/>
        <v>0.1</v>
      </c>
      <c r="AT66" s="2">
        <f t="shared" si="62"/>
        <v>1.60833333333333</v>
      </c>
      <c r="AU66" s="1">
        <f t="shared" si="59"/>
        <v>3542.40343877566</v>
      </c>
    </row>
    <row r="67" s="1" customFormat="1" spans="1:47">
      <c r="A67" s="6"/>
      <c r="B67" s="6"/>
      <c r="C67" s="9">
        <v>7</v>
      </c>
      <c r="D67" s="12">
        <v>23.7930212241936</v>
      </c>
      <c r="E67" s="13">
        <f t="shared" si="60"/>
        <v>20.4726262293333</v>
      </c>
      <c r="F67" s="9" t="s">
        <v>107</v>
      </c>
      <c r="G67" s="6">
        <v>8</v>
      </c>
      <c r="H67" s="11">
        <f t="shared" si="42"/>
        <v>23.7930212241936</v>
      </c>
      <c r="I67" s="11">
        <f t="shared" si="43"/>
        <v>296.943021224194</v>
      </c>
      <c r="J67" s="11">
        <f t="shared" si="44"/>
        <v>0.303141812654248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4.39204513676395</v>
      </c>
      <c r="P67" s="11">
        <f t="shared" si="47"/>
        <v>1.3314125240179</v>
      </c>
      <c r="Q67" s="16">
        <f t="shared" si="48"/>
        <v>0.13314125240179</v>
      </c>
      <c r="R67" s="11">
        <f t="shared" si="49"/>
        <v>0.13797</v>
      </c>
      <c r="S67" s="17">
        <f t="shared" si="50"/>
        <v>0.965001466998549</v>
      </c>
      <c r="T67" s="3">
        <v>0.01</v>
      </c>
      <c r="U67" s="18">
        <f t="shared" si="51"/>
        <v>0.00965001466998549</v>
      </c>
      <c r="V67" s="17"/>
      <c r="W67" s="3"/>
      <c r="X67" s="18"/>
      <c r="Y67" s="19">
        <v>0.04</v>
      </c>
      <c r="Z67" s="3">
        <v>0.06</v>
      </c>
      <c r="AA67" s="20">
        <f t="shared" si="52"/>
        <v>0.0024</v>
      </c>
      <c r="AB67" s="3">
        <v>0.015</v>
      </c>
      <c r="AC67" s="3">
        <v>0.63</v>
      </c>
      <c r="AD67" s="20">
        <f t="shared" si="53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0.0277000146699855</v>
      </c>
      <c r="AR67" s="25">
        <f t="shared" si="57"/>
        <v>137.97</v>
      </c>
      <c r="AS67" s="1">
        <f t="shared" si="58"/>
        <v>0.1</v>
      </c>
      <c r="AT67" s="2">
        <f t="shared" si="62"/>
        <v>1.60833333333333</v>
      </c>
      <c r="AU67" s="1">
        <f t="shared" si="59"/>
        <v>4118.27675929795</v>
      </c>
    </row>
    <row r="68" s="1" customFormat="1" spans="1:47">
      <c r="A68" s="6"/>
      <c r="B68" s="6"/>
      <c r="C68" s="9">
        <v>8</v>
      </c>
      <c r="D68" s="12">
        <v>21.072837556129</v>
      </c>
      <c r="E68" s="13">
        <f t="shared" si="60"/>
        <v>23.7930212241936</v>
      </c>
      <c r="F68" s="9" t="s">
        <v>107</v>
      </c>
      <c r="G68" s="6">
        <v>9</v>
      </c>
      <c r="H68" s="11">
        <f t="shared" si="42"/>
        <v>21.072837556129</v>
      </c>
      <c r="I68" s="11">
        <f t="shared" si="43"/>
        <v>294.222837556129</v>
      </c>
      <c r="J68" s="11">
        <f t="shared" si="44"/>
        <v>0.223865605288899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4.44033261274605</v>
      </c>
      <c r="P68" s="11">
        <f t="shared" si="47"/>
        <v>0.994037748036433</v>
      </c>
      <c r="Q68" s="16">
        <f t="shared" si="48"/>
        <v>0.0994037748036433</v>
      </c>
      <c r="R68" s="11">
        <f t="shared" si="49"/>
        <v>0.13797</v>
      </c>
      <c r="S68" s="17">
        <f t="shared" si="50"/>
        <v>0.720473833468459</v>
      </c>
      <c r="T68" s="3">
        <v>0.01</v>
      </c>
      <c r="U68" s="18">
        <f t="shared" si="51"/>
        <v>0.00720473833468459</v>
      </c>
      <c r="V68" s="17"/>
      <c r="W68" s="3"/>
      <c r="X68" s="18"/>
      <c r="Y68" s="19">
        <v>0.02</v>
      </c>
      <c r="Z68" s="3">
        <v>0.06</v>
      </c>
      <c r="AA68" s="20">
        <f t="shared" si="52"/>
        <v>0.0012</v>
      </c>
      <c r="AB68" s="3">
        <v>0.01</v>
      </c>
      <c r="AC68" s="3">
        <v>0.63</v>
      </c>
      <c r="AD68" s="20">
        <f t="shared" si="53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0.0195047383346846</v>
      </c>
      <c r="AR68" s="25">
        <f t="shared" si="57"/>
        <v>137.97</v>
      </c>
      <c r="AS68" s="1">
        <f t="shared" si="58"/>
        <v>0.1</v>
      </c>
      <c r="AT68" s="2">
        <f t="shared" si="62"/>
        <v>1.60833333333333</v>
      </c>
      <c r="AU68" s="1">
        <f t="shared" si="59"/>
        <v>2899.85083173826</v>
      </c>
    </row>
    <row r="69" s="1" customFormat="1" spans="1:47">
      <c r="A69" s="6"/>
      <c r="B69" s="6"/>
      <c r="C69" s="9">
        <v>9</v>
      </c>
      <c r="D69" s="12">
        <v>17.400192521</v>
      </c>
      <c r="E69" s="13">
        <f t="shared" si="60"/>
        <v>21.072837556129</v>
      </c>
      <c r="F69" s="9" t="s">
        <v>107</v>
      </c>
      <c r="G69" s="6">
        <v>10</v>
      </c>
      <c r="H69" s="11">
        <f t="shared" si="42"/>
        <v>17.400192521</v>
      </c>
      <c r="I69" s="11">
        <f t="shared" si="43"/>
        <v>290.550192521</v>
      </c>
      <c r="J69" s="11">
        <f t="shared" si="44"/>
        <v>0.147339129028294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4.82599486470962</v>
      </c>
      <c r="P69" s="11">
        <f t="shared" si="47"/>
        <v>0.711057880061334</v>
      </c>
      <c r="Q69" s="16">
        <f t="shared" si="48"/>
        <v>0.0711057880061334</v>
      </c>
      <c r="R69" s="11">
        <f t="shared" si="49"/>
        <v>0.13797</v>
      </c>
      <c r="S69" s="17">
        <f t="shared" si="50"/>
        <v>0.515371370632264</v>
      </c>
      <c r="T69" s="3">
        <v>0.01</v>
      </c>
      <c r="U69" s="18">
        <f t="shared" si="51"/>
        <v>0.00515371370632264</v>
      </c>
      <c r="V69" s="17"/>
      <c r="W69" s="3"/>
      <c r="X69" s="18"/>
      <c r="Y69" s="19">
        <v>0.02</v>
      </c>
      <c r="Z69" s="3">
        <v>0.06</v>
      </c>
      <c r="AA69" s="20">
        <f t="shared" si="52"/>
        <v>0.0012</v>
      </c>
      <c r="AB69" s="3">
        <v>0.01</v>
      </c>
      <c r="AC69" s="3">
        <v>0.63</v>
      </c>
      <c r="AD69" s="20">
        <f t="shared" si="53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0.0174537137063226</v>
      </c>
      <c r="AR69" s="25">
        <f t="shared" si="57"/>
        <v>137.97</v>
      </c>
      <c r="AS69" s="1">
        <f t="shared" si="58"/>
        <v>0.1</v>
      </c>
      <c r="AT69" s="2">
        <f t="shared" si="62"/>
        <v>1.60833333333333</v>
      </c>
      <c r="AU69" s="1">
        <f t="shared" si="59"/>
        <v>2594.91644233943</v>
      </c>
    </row>
    <row r="70" s="1" customFormat="1" spans="1:47">
      <c r="A70" s="6"/>
      <c r="B70" s="6"/>
      <c r="C70" s="9">
        <v>10</v>
      </c>
      <c r="D70" s="12">
        <v>8.85837775245161</v>
      </c>
      <c r="E70" s="13">
        <f t="shared" si="60"/>
        <v>17.400192521</v>
      </c>
      <c r="F70" s="9" t="s">
        <v>107</v>
      </c>
      <c r="G70" s="6">
        <v>11</v>
      </c>
      <c r="H70" s="11">
        <f t="shared" si="42"/>
        <v>8.85837775245161</v>
      </c>
      <c r="I70" s="11">
        <f t="shared" si="43"/>
        <v>282.008377752452</v>
      </c>
      <c r="J70" s="11">
        <f t="shared" si="44"/>
        <v>0.0533939750890463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3.90919013541587</v>
      </c>
      <c r="O70" s="11">
        <f t="shared" si="61"/>
        <v>1.58544684923241</v>
      </c>
      <c r="P70" s="11">
        <f t="shared" si="47"/>
        <v>0.0846533095729224</v>
      </c>
      <c r="Q70" s="16">
        <f t="shared" si="48"/>
        <v>0.00846533095729224</v>
      </c>
      <c r="R70" s="11">
        <f t="shared" si="49"/>
        <v>0.13797</v>
      </c>
      <c r="S70" s="17">
        <f t="shared" si="50"/>
        <v>0.0613563162810194</v>
      </c>
      <c r="T70" s="3">
        <v>0.01</v>
      </c>
      <c r="U70" s="18">
        <f t="shared" si="51"/>
        <v>0.000613563162810194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0.0129135631628102</v>
      </c>
      <c r="AR70" s="25">
        <f t="shared" si="57"/>
        <v>137.97</v>
      </c>
      <c r="AS70" s="1">
        <f t="shared" si="58"/>
        <v>0.1</v>
      </c>
      <c r="AT70" s="2">
        <f t="shared" si="62"/>
        <v>1.60833333333333</v>
      </c>
      <c r="AU70" s="1">
        <f t="shared" si="59"/>
        <v>1919.91331725729</v>
      </c>
    </row>
    <row r="71" s="1" customFormat="1" spans="1:48">
      <c r="A71" s="6"/>
      <c r="B71" s="6"/>
      <c r="C71" s="9">
        <v>11</v>
      </c>
      <c r="D71" s="12">
        <v>1.78045458736667</v>
      </c>
      <c r="E71" s="13">
        <f t="shared" si="60"/>
        <v>8.85837775245161</v>
      </c>
      <c r="F71" s="9" t="s">
        <v>109</v>
      </c>
      <c r="G71" s="6">
        <v>12</v>
      </c>
      <c r="H71" s="11">
        <f t="shared" si="42"/>
        <v>1.78045458736667</v>
      </c>
      <c r="I71" s="11">
        <f t="shared" si="43"/>
        <v>274.930454587367</v>
      </c>
      <c r="J71" s="11">
        <f t="shared" si="44"/>
        <v>0.0219514014579969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2.88049353965949</v>
      </c>
      <c r="P71" s="11">
        <f t="shared" si="47"/>
        <v>0.0632308700862321</v>
      </c>
      <c r="Q71" s="16">
        <f t="shared" si="48"/>
        <v>0.00632308700862321</v>
      </c>
      <c r="R71" s="11">
        <f t="shared" si="49"/>
        <v>0.13797</v>
      </c>
      <c r="S71" s="17">
        <f t="shared" si="50"/>
        <v>0.045829433997414</v>
      </c>
      <c r="T71" s="3">
        <v>0.01</v>
      </c>
      <c r="U71" s="18">
        <f t="shared" si="51"/>
        <v>0.00045829433997414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0.0127582943399741</v>
      </c>
      <c r="AR71" s="25">
        <f t="shared" si="57"/>
        <v>137.97</v>
      </c>
      <c r="AS71" s="1">
        <f t="shared" si="58"/>
        <v>0.1</v>
      </c>
      <c r="AT71" s="2">
        <f t="shared" si="62"/>
        <v>1.60833333333333</v>
      </c>
      <c r="AU71" s="1">
        <f t="shared" si="59"/>
        <v>1896.82885350709</v>
      </c>
      <c r="AV71" s="1">
        <f>SUM(AU60:AU71)</f>
        <v>30568.7577056025</v>
      </c>
    </row>
    <row r="72" s="1" customFormat="1" spans="1:46">
      <c r="A72" s="6"/>
      <c r="B72" s="6"/>
      <c r="C72" s="9">
        <v>12</v>
      </c>
      <c r="D72" s="12">
        <v>-4.09712071406452</v>
      </c>
      <c r="E72" s="13">
        <f t="shared" si="60"/>
        <v>1.78045458736667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-2</v>
      </c>
      <c r="E76" s="9"/>
      <c r="F76" s="9"/>
      <c r="G76" s="6">
        <v>1</v>
      </c>
      <c r="H76" s="11">
        <f t="shared" ref="H76:H87" si="63">E77</f>
        <v>-2</v>
      </c>
      <c r="I76" s="11">
        <f t="shared" ref="I76:I87" si="64">H76+273.15</f>
        <v>271.15</v>
      </c>
      <c r="J76" s="11">
        <f t="shared" ref="J76:J87" si="65">EXP(($C$18*(I76-$C$16))/($C$19*I76*$C$16))</f>
        <v>0.0133973643023479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0.00104850564147738</v>
      </c>
      <c r="Q76" s="16">
        <f t="shared" ref="Q76:Q87" si="69">P76*$B$78</f>
        <v>0.000199216071880701</v>
      </c>
      <c r="R76" s="11">
        <f t="shared" ref="R76:R87" si="70">L76*$B$78</f>
        <v>0.0148697958333333</v>
      </c>
      <c r="S76" s="17">
        <f t="shared" ref="S76:S87" si="71">Q76/R76</f>
        <v>0.0133973643023479</v>
      </c>
      <c r="T76" s="3">
        <v>0.01</v>
      </c>
      <c r="U76" s="18">
        <f t="shared" ref="U76:U87" si="72">S76*T76</f>
        <v>0.000133973643023479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0.0117339736430235</v>
      </c>
      <c r="AR76" s="25">
        <f t="shared" ref="AR76:AR87" si="77">$B$76/12</f>
        <v>7.82620833333333</v>
      </c>
      <c r="AS76" s="1">
        <f t="shared" ref="AS76:AS87" si="78">$B$78</f>
        <v>0.19</v>
      </c>
      <c r="AT76" s="2">
        <f>$E$8/12</f>
        <v>58.75</v>
      </c>
      <c r="AU76" s="1">
        <f t="shared" ref="AU76:AU87" si="79">AT76*10000*AS76*0.67*AR76*AQ76</f>
        <v>6868.03955277321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-4.36268642419355</v>
      </c>
      <c r="E77" s="13">
        <f t="shared" ref="E77:E88" si="80">D76</f>
        <v>-2</v>
      </c>
      <c r="F77" s="9" t="s">
        <v>107</v>
      </c>
      <c r="G77" s="6">
        <v>2</v>
      </c>
      <c r="H77" s="11">
        <f t="shared" si="63"/>
        <v>-4.36268642419355</v>
      </c>
      <c r="I77" s="11">
        <f t="shared" si="64"/>
        <v>268.787313575806</v>
      </c>
      <c r="J77" s="11">
        <f t="shared" si="65"/>
        <v>0.00977091073311308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0.155475661025189</v>
      </c>
      <c r="P77" s="11">
        <f t="shared" si="68"/>
        <v>0.00151913880504887</v>
      </c>
      <c r="Q77" s="16">
        <f t="shared" si="69"/>
        <v>0.000288636372959286</v>
      </c>
      <c r="R77" s="11">
        <f t="shared" si="70"/>
        <v>0.0148697958333333</v>
      </c>
      <c r="S77" s="17">
        <f t="shared" si="71"/>
        <v>0.019410917015569</v>
      </c>
      <c r="T77" s="3">
        <v>0.01</v>
      </c>
      <c r="U77" s="18">
        <f t="shared" si="72"/>
        <v>0.00019410917015569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0.0117941091701557</v>
      </c>
      <c r="AR77" s="25">
        <f t="shared" si="77"/>
        <v>7.82620833333333</v>
      </c>
      <c r="AS77" s="1">
        <f t="shared" si="78"/>
        <v>0.19</v>
      </c>
      <c r="AT77" s="2">
        <f t="shared" ref="AT77:AT87" si="82">$E$8/12</f>
        <v>58.75</v>
      </c>
      <c r="AU77" s="1">
        <f t="shared" si="79"/>
        <v>6903.23761878526</v>
      </c>
    </row>
    <row r="78" s="1" customFormat="1" spans="1:47">
      <c r="A78" s="6" t="s">
        <v>70</v>
      </c>
      <c r="B78" s="6">
        <v>0.19</v>
      </c>
      <c r="C78" s="9">
        <v>2</v>
      </c>
      <c r="D78" s="12">
        <v>-1.05166477192857</v>
      </c>
      <c r="E78" s="13">
        <f t="shared" si="80"/>
        <v>-4.36268642419355</v>
      </c>
      <c r="F78" s="9" t="s">
        <v>107</v>
      </c>
      <c r="G78" s="6">
        <v>3</v>
      </c>
      <c r="H78" s="11">
        <f t="shared" si="63"/>
        <v>-1.05166477192857</v>
      </c>
      <c r="I78" s="11">
        <f t="shared" si="64"/>
        <v>272.098335228071</v>
      </c>
      <c r="J78" s="11">
        <f t="shared" si="65"/>
        <v>0.0151835294322294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0.232218605553474</v>
      </c>
      <c r="P78" s="11">
        <f t="shared" si="68"/>
        <v>0.00352589803213244</v>
      </c>
      <c r="Q78" s="16">
        <f t="shared" si="69"/>
        <v>0.000669920626105163</v>
      </c>
      <c r="R78" s="11">
        <f t="shared" si="70"/>
        <v>0.0148697958333333</v>
      </c>
      <c r="S78" s="17">
        <f t="shared" si="71"/>
        <v>0.0450524427916768</v>
      </c>
      <c r="T78" s="3">
        <v>0.01</v>
      </c>
      <c r="U78" s="18">
        <f t="shared" si="72"/>
        <v>0.000450524427916768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0.0120505244279168</v>
      </c>
      <c r="AR78" s="25">
        <f t="shared" si="77"/>
        <v>7.82620833333333</v>
      </c>
      <c r="AS78" s="1">
        <f t="shared" si="78"/>
        <v>0.19</v>
      </c>
      <c r="AT78" s="2">
        <f t="shared" si="82"/>
        <v>58.75</v>
      </c>
      <c r="AU78" s="1">
        <f t="shared" si="79"/>
        <v>7053.32063292981</v>
      </c>
    </row>
    <row r="79" s="1" customFormat="1" spans="1:47">
      <c r="A79" s="6"/>
      <c r="B79" s="6"/>
      <c r="C79" s="9">
        <v>3</v>
      </c>
      <c r="D79" s="12">
        <v>3.52373057964516</v>
      </c>
      <c r="E79" s="13">
        <f t="shared" si="80"/>
        <v>-1.05166477192857</v>
      </c>
      <c r="F79" s="9" t="s">
        <v>107</v>
      </c>
      <c r="G79" s="6">
        <v>4</v>
      </c>
      <c r="H79" s="11">
        <f t="shared" si="63"/>
        <v>3.52373057964516</v>
      </c>
      <c r="I79" s="11">
        <f t="shared" si="64"/>
        <v>276.673730579645</v>
      </c>
      <c r="J79" s="11">
        <f t="shared" si="65"/>
        <v>0.0274393476517638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0.306954790854675</v>
      </c>
      <c r="P79" s="11">
        <f t="shared" si="68"/>
        <v>0.00842263921963586</v>
      </c>
      <c r="Q79" s="16">
        <f t="shared" si="69"/>
        <v>0.00160030145173081</v>
      </c>
      <c r="R79" s="11">
        <f t="shared" si="70"/>
        <v>0.0148697958333333</v>
      </c>
      <c r="S79" s="17">
        <f t="shared" si="71"/>
        <v>0.107620943129794</v>
      </c>
      <c r="T79" s="3">
        <v>0.01</v>
      </c>
      <c r="U79" s="18">
        <f t="shared" si="72"/>
        <v>0.00107620943129794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0.0126762094312979</v>
      </c>
      <c r="AR79" s="25">
        <f t="shared" si="77"/>
        <v>7.82620833333333</v>
      </c>
      <c r="AS79" s="1">
        <f t="shared" si="78"/>
        <v>0.19</v>
      </c>
      <c r="AT79" s="2">
        <f t="shared" si="82"/>
        <v>58.75</v>
      </c>
      <c r="AU79" s="1">
        <f t="shared" si="79"/>
        <v>7419.54178541671</v>
      </c>
    </row>
    <row r="80" s="1" customFormat="1" spans="1:47">
      <c r="A80" s="6"/>
      <c r="B80" s="6"/>
      <c r="C80" s="9">
        <v>4</v>
      </c>
      <c r="D80" s="12">
        <v>11.5652069764333</v>
      </c>
      <c r="E80" s="13">
        <f t="shared" si="80"/>
        <v>3.52373057964516</v>
      </c>
      <c r="F80" s="9" t="s">
        <v>107</v>
      </c>
      <c r="G80" s="6">
        <v>5</v>
      </c>
      <c r="H80" s="11">
        <f t="shared" si="63"/>
        <v>11.5652069764333</v>
      </c>
      <c r="I80" s="11">
        <f t="shared" si="64"/>
        <v>284.715206976433</v>
      </c>
      <c r="J80" s="11">
        <f t="shared" si="65"/>
        <v>0.0741394158076222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0.283605544053287</v>
      </c>
      <c r="O80" s="11">
        <f t="shared" si="81"/>
        <v>0.0931886909150852</v>
      </c>
      <c r="P80" s="11">
        <f t="shared" si="68"/>
        <v>0.00690895510432149</v>
      </c>
      <c r="Q80" s="16">
        <f t="shared" si="69"/>
        <v>0.00131270146982108</v>
      </c>
      <c r="R80" s="11">
        <f t="shared" si="70"/>
        <v>0.0148697958333333</v>
      </c>
      <c r="S80" s="17">
        <f t="shared" si="71"/>
        <v>0.0882797238465392</v>
      </c>
      <c r="T80" s="3">
        <v>0.01</v>
      </c>
      <c r="U80" s="18">
        <f t="shared" si="72"/>
        <v>0.000882797238465392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0.0199827972384654</v>
      </c>
      <c r="AR80" s="25">
        <f t="shared" si="77"/>
        <v>7.82620833333333</v>
      </c>
      <c r="AS80" s="1">
        <f t="shared" si="78"/>
        <v>0.19</v>
      </c>
      <c r="AT80" s="2">
        <f t="shared" si="82"/>
        <v>58.75</v>
      </c>
      <c r="AU80" s="1">
        <f t="shared" si="79"/>
        <v>11696.1777812094</v>
      </c>
    </row>
    <row r="81" s="1" customFormat="1" spans="1:47">
      <c r="A81" s="6"/>
      <c r="B81" s="6"/>
      <c r="C81" s="9">
        <v>5</v>
      </c>
      <c r="D81" s="12">
        <v>18.2468143503226</v>
      </c>
      <c r="E81" s="13">
        <f t="shared" si="80"/>
        <v>11.5652069764333</v>
      </c>
      <c r="F81" s="9" t="s">
        <v>109</v>
      </c>
      <c r="G81" s="6">
        <v>6</v>
      </c>
      <c r="H81" s="11">
        <f t="shared" si="63"/>
        <v>18.2468143503226</v>
      </c>
      <c r="I81" s="11">
        <f t="shared" si="64"/>
        <v>291.396814350323</v>
      </c>
      <c r="J81" s="11">
        <f t="shared" si="65"/>
        <v>0.162406283894352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0.164541819144097</v>
      </c>
      <c r="P81" s="11">
        <f t="shared" si="68"/>
        <v>0.0267226253924093</v>
      </c>
      <c r="Q81" s="16">
        <f t="shared" si="69"/>
        <v>0.00507729882455777</v>
      </c>
      <c r="R81" s="11">
        <f t="shared" si="70"/>
        <v>0.0148697958333333</v>
      </c>
      <c r="S81" s="17">
        <f t="shared" si="71"/>
        <v>0.341450473259094</v>
      </c>
      <c r="T81" s="3">
        <v>0.01</v>
      </c>
      <c r="U81" s="18">
        <f t="shared" si="72"/>
        <v>0.00341450473259094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0.0225145047325909</v>
      </c>
      <c r="AR81" s="25">
        <f t="shared" si="77"/>
        <v>7.82620833333333</v>
      </c>
      <c r="AS81" s="1">
        <f t="shared" si="78"/>
        <v>0.19</v>
      </c>
      <c r="AT81" s="2">
        <f t="shared" si="82"/>
        <v>58.75</v>
      </c>
      <c r="AU81" s="1">
        <f t="shared" si="79"/>
        <v>13178.0174149676</v>
      </c>
    </row>
    <row r="82" s="1" customFormat="1" spans="1:47">
      <c r="A82" s="6"/>
      <c r="B82" s="6"/>
      <c r="C82" s="9">
        <v>6</v>
      </c>
      <c r="D82" s="12">
        <v>20.4726262293333</v>
      </c>
      <c r="E82" s="13">
        <f t="shared" si="80"/>
        <v>18.2468143503226</v>
      </c>
      <c r="F82" s="9" t="s">
        <v>107</v>
      </c>
      <c r="G82" s="6">
        <v>7</v>
      </c>
      <c r="H82" s="11">
        <f t="shared" si="63"/>
        <v>20.4726262293333</v>
      </c>
      <c r="I82" s="11">
        <f t="shared" si="64"/>
        <v>293.622626229333</v>
      </c>
      <c r="J82" s="11">
        <f t="shared" si="65"/>
        <v>0.209222449345569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0.216081277085021</v>
      </c>
      <c r="P82" s="11">
        <f t="shared" si="68"/>
        <v>0.0452090540494468</v>
      </c>
      <c r="Q82" s="16">
        <f t="shared" si="69"/>
        <v>0.00858972026939489</v>
      </c>
      <c r="R82" s="11">
        <f t="shared" si="70"/>
        <v>0.0148697958333333</v>
      </c>
      <c r="S82" s="17">
        <f t="shared" si="71"/>
        <v>0.577662287073202</v>
      </c>
      <c r="T82" s="3">
        <v>0.01</v>
      </c>
      <c r="U82" s="18">
        <f t="shared" si="72"/>
        <v>0.00577662287073202</v>
      </c>
      <c r="V82" s="17"/>
      <c r="W82" s="3"/>
      <c r="X82" s="18"/>
      <c r="Y82" s="19">
        <v>0.04</v>
      </c>
      <c r="Z82" s="3">
        <v>0.17</v>
      </c>
      <c r="AA82" s="20">
        <f t="shared" si="73"/>
        <v>0.0068</v>
      </c>
      <c r="AB82" s="3">
        <v>0.015</v>
      </c>
      <c r="AC82" s="3">
        <v>0.03</v>
      </c>
      <c r="AD82" s="20">
        <f t="shared" si="74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0.024876622870732</v>
      </c>
      <c r="AR82" s="25">
        <f t="shared" si="77"/>
        <v>7.82620833333333</v>
      </c>
      <c r="AS82" s="1">
        <f t="shared" si="78"/>
        <v>0.19</v>
      </c>
      <c r="AT82" s="2">
        <f t="shared" si="82"/>
        <v>58.75</v>
      </c>
      <c r="AU82" s="1">
        <f t="shared" si="79"/>
        <v>14560.5943061916</v>
      </c>
    </row>
    <row r="83" s="1" customFormat="1" spans="1:47">
      <c r="A83" s="6"/>
      <c r="B83" s="6"/>
      <c r="C83" s="9">
        <v>7</v>
      </c>
      <c r="D83" s="12">
        <v>23.7930212241936</v>
      </c>
      <c r="E83" s="13">
        <f t="shared" si="80"/>
        <v>20.4726262293333</v>
      </c>
      <c r="F83" s="9" t="s">
        <v>107</v>
      </c>
      <c r="G83" s="6">
        <v>8</v>
      </c>
      <c r="H83" s="11">
        <f t="shared" si="63"/>
        <v>23.7930212241936</v>
      </c>
      <c r="I83" s="11">
        <f t="shared" si="64"/>
        <v>296.943021224194</v>
      </c>
      <c r="J83" s="11">
        <f t="shared" si="65"/>
        <v>0.303141812654248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0.249134306368908</v>
      </c>
      <c r="P83" s="11">
        <f t="shared" si="68"/>
        <v>0.0755230252270293</v>
      </c>
      <c r="Q83" s="16">
        <f t="shared" si="69"/>
        <v>0.0143493747931356</v>
      </c>
      <c r="R83" s="11">
        <f t="shared" si="70"/>
        <v>0.0148697958333333</v>
      </c>
      <c r="S83" s="17">
        <f t="shared" si="71"/>
        <v>0.965001466998551</v>
      </c>
      <c r="T83" s="3">
        <v>0.01</v>
      </c>
      <c r="U83" s="18">
        <f t="shared" si="72"/>
        <v>0.00965001466998551</v>
      </c>
      <c r="V83" s="17"/>
      <c r="W83" s="3"/>
      <c r="X83" s="18"/>
      <c r="Y83" s="19">
        <v>0.04</v>
      </c>
      <c r="Z83" s="3">
        <v>0.17</v>
      </c>
      <c r="AA83" s="20">
        <f t="shared" si="73"/>
        <v>0.0068</v>
      </c>
      <c r="AB83" s="3">
        <v>0.015</v>
      </c>
      <c r="AC83" s="3">
        <v>0.03</v>
      </c>
      <c r="AD83" s="20">
        <f t="shared" si="74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0.0287500146699855</v>
      </c>
      <c r="AR83" s="25">
        <f t="shared" si="77"/>
        <v>7.82620833333333</v>
      </c>
      <c r="AS83" s="1">
        <f t="shared" si="78"/>
        <v>0.19</v>
      </c>
      <c r="AT83" s="2">
        <f t="shared" si="82"/>
        <v>58.75</v>
      </c>
      <c r="AU83" s="1">
        <f t="shared" si="79"/>
        <v>16827.738318099</v>
      </c>
    </row>
    <row r="84" s="1" customFormat="1" spans="1:47">
      <c r="A84" s="6"/>
      <c r="B84" s="6"/>
      <c r="C84" s="9">
        <v>8</v>
      </c>
      <c r="D84" s="12">
        <v>21.072837556129</v>
      </c>
      <c r="E84" s="13">
        <f t="shared" si="80"/>
        <v>23.7930212241936</v>
      </c>
      <c r="F84" s="9" t="s">
        <v>107</v>
      </c>
      <c r="G84" s="6">
        <v>9</v>
      </c>
      <c r="H84" s="11">
        <f t="shared" si="63"/>
        <v>21.072837556129</v>
      </c>
      <c r="I84" s="11">
        <f t="shared" si="64"/>
        <v>294.222837556129</v>
      </c>
      <c r="J84" s="11">
        <f t="shared" si="65"/>
        <v>0.223865605288899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0.251873364475212</v>
      </c>
      <c r="P84" s="11">
        <f t="shared" si="68"/>
        <v>0.0563857831943946</v>
      </c>
      <c r="Q84" s="16">
        <f t="shared" si="69"/>
        <v>0.010713298806935</v>
      </c>
      <c r="R84" s="11">
        <f t="shared" si="70"/>
        <v>0.0148697958333333</v>
      </c>
      <c r="S84" s="17">
        <f t="shared" si="71"/>
        <v>0.720473833468461</v>
      </c>
      <c r="T84" s="3">
        <v>0.01</v>
      </c>
      <c r="U84" s="18">
        <f t="shared" si="72"/>
        <v>0.00720473833468461</v>
      </c>
      <c r="V84" s="17"/>
      <c r="W84" s="3"/>
      <c r="X84" s="18"/>
      <c r="Y84" s="19">
        <v>0.02</v>
      </c>
      <c r="Z84" s="3">
        <v>0.17</v>
      </c>
      <c r="AA84" s="20">
        <f t="shared" si="73"/>
        <v>0.0034</v>
      </c>
      <c r="AB84" s="3">
        <v>0.01</v>
      </c>
      <c r="AC84" s="3">
        <v>0.03</v>
      </c>
      <c r="AD84" s="20">
        <f t="shared" si="74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5"/>
        <v>0.0079</v>
      </c>
      <c r="AQ84" s="1">
        <f t="shared" si="76"/>
        <v>0.0188047383346846</v>
      </c>
      <c r="AR84" s="25">
        <f t="shared" si="77"/>
        <v>7.82620833333333</v>
      </c>
      <c r="AS84" s="1">
        <f t="shared" si="78"/>
        <v>0.19</v>
      </c>
      <c r="AT84" s="2">
        <f t="shared" si="82"/>
        <v>58.75</v>
      </c>
      <c r="AU84" s="1">
        <f t="shared" si="79"/>
        <v>11006.645369359</v>
      </c>
    </row>
    <row r="85" s="1" customFormat="1" spans="1:47">
      <c r="A85" s="6"/>
      <c r="B85" s="6"/>
      <c r="C85" s="9">
        <v>9</v>
      </c>
      <c r="D85" s="12">
        <v>17.400192521</v>
      </c>
      <c r="E85" s="13">
        <f t="shared" si="80"/>
        <v>21.072837556129</v>
      </c>
      <c r="F85" s="9" t="s">
        <v>107</v>
      </c>
      <c r="G85" s="6">
        <v>10</v>
      </c>
      <c r="H85" s="11">
        <f t="shared" si="63"/>
        <v>17.400192521</v>
      </c>
      <c r="I85" s="11">
        <f t="shared" si="64"/>
        <v>290.550192521</v>
      </c>
      <c r="J85" s="11">
        <f t="shared" si="65"/>
        <v>0.147339129028294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0.27374966461415</v>
      </c>
      <c r="P85" s="11">
        <f t="shared" si="68"/>
        <v>0.0403340371560364</v>
      </c>
      <c r="Q85" s="16">
        <f t="shared" si="69"/>
        <v>0.00766346705964692</v>
      </c>
      <c r="R85" s="11">
        <f t="shared" si="70"/>
        <v>0.0148697958333333</v>
      </c>
      <c r="S85" s="17">
        <f t="shared" si="71"/>
        <v>0.515371370632265</v>
      </c>
      <c r="T85" s="3">
        <v>0.01</v>
      </c>
      <c r="U85" s="18">
        <f t="shared" si="72"/>
        <v>0.00515371370632265</v>
      </c>
      <c r="V85" s="17"/>
      <c r="W85" s="3"/>
      <c r="X85" s="18"/>
      <c r="Y85" s="19">
        <v>0.02</v>
      </c>
      <c r="Z85" s="3">
        <v>0.17</v>
      </c>
      <c r="AA85" s="20">
        <f t="shared" si="73"/>
        <v>0.0034</v>
      </c>
      <c r="AB85" s="3">
        <v>0.01</v>
      </c>
      <c r="AC85" s="3">
        <v>0.03</v>
      </c>
      <c r="AD85" s="20">
        <f t="shared" si="74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5"/>
        <v>0.0079</v>
      </c>
      <c r="AQ85" s="1">
        <f t="shared" si="76"/>
        <v>0.0167537137063226</v>
      </c>
      <c r="AR85" s="25">
        <f t="shared" si="77"/>
        <v>7.82620833333333</v>
      </c>
      <c r="AS85" s="1">
        <f t="shared" si="78"/>
        <v>0.19</v>
      </c>
      <c r="AT85" s="2">
        <f t="shared" si="82"/>
        <v>58.75</v>
      </c>
      <c r="AU85" s="1">
        <f t="shared" si="79"/>
        <v>9806.15534783269</v>
      </c>
    </row>
    <row r="86" s="1" customFormat="1" spans="1:47">
      <c r="A86" s="6"/>
      <c r="B86" s="6"/>
      <c r="C86" s="9">
        <v>10</v>
      </c>
      <c r="D86" s="12">
        <v>8.85837775245161</v>
      </c>
      <c r="E86" s="13">
        <f t="shared" si="80"/>
        <v>17.400192521</v>
      </c>
      <c r="F86" s="9" t="s">
        <v>107</v>
      </c>
      <c r="G86" s="6">
        <v>11</v>
      </c>
      <c r="H86" s="11">
        <f t="shared" si="63"/>
        <v>8.85837775245161</v>
      </c>
      <c r="I86" s="11">
        <f t="shared" si="64"/>
        <v>282.008377752452</v>
      </c>
      <c r="J86" s="11">
        <f t="shared" si="65"/>
        <v>0.0533939750890463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0.221744846085208</v>
      </c>
      <c r="O86" s="11">
        <f t="shared" si="81"/>
        <v>0.089932864706239</v>
      </c>
      <c r="P86" s="11">
        <f t="shared" si="68"/>
        <v>0.00480187313781149</v>
      </c>
      <c r="Q86" s="16">
        <f t="shared" si="69"/>
        <v>0.000912355896184184</v>
      </c>
      <c r="R86" s="11">
        <f t="shared" si="70"/>
        <v>0.0148697958333333</v>
      </c>
      <c r="S86" s="17">
        <f t="shared" si="71"/>
        <v>0.0613563162810195</v>
      </c>
      <c r="T86" s="3">
        <v>0.01</v>
      </c>
      <c r="U86" s="18">
        <f t="shared" si="72"/>
        <v>0.000613563162810195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0.0122135631628102</v>
      </c>
      <c r="AR86" s="25">
        <f t="shared" si="77"/>
        <v>7.82620833333333</v>
      </c>
      <c r="AS86" s="1">
        <f t="shared" si="78"/>
        <v>0.19</v>
      </c>
      <c r="AT86" s="2">
        <f t="shared" si="82"/>
        <v>58.75</v>
      </c>
      <c r="AU86" s="1">
        <f t="shared" si="79"/>
        <v>7148.74921611466</v>
      </c>
    </row>
    <row r="87" s="1" customFormat="1" spans="1:48">
      <c r="A87" s="6"/>
      <c r="B87" s="6"/>
      <c r="C87" s="9">
        <v>11</v>
      </c>
      <c r="D87" s="12">
        <v>1.78045458736667</v>
      </c>
      <c r="E87" s="13">
        <f t="shared" si="80"/>
        <v>8.85837775245161</v>
      </c>
      <c r="F87" s="9" t="s">
        <v>109</v>
      </c>
      <c r="G87" s="6">
        <v>12</v>
      </c>
      <c r="H87" s="11">
        <f t="shared" si="63"/>
        <v>1.78045458736667</v>
      </c>
      <c r="I87" s="11">
        <f t="shared" si="64"/>
        <v>274.930454587367</v>
      </c>
      <c r="J87" s="11">
        <f t="shared" si="65"/>
        <v>0.0219514014579969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0.163393074901761</v>
      </c>
      <c r="P87" s="11">
        <f t="shared" si="68"/>
        <v>0.00358670698262511</v>
      </c>
      <c r="Q87" s="16">
        <f t="shared" si="69"/>
        <v>0.000681474326698772</v>
      </c>
      <c r="R87" s="11">
        <f t="shared" si="70"/>
        <v>0.0148697958333333</v>
      </c>
      <c r="S87" s="17">
        <f t="shared" si="71"/>
        <v>0.0458294339974141</v>
      </c>
      <c r="T87" s="3">
        <v>0.01</v>
      </c>
      <c r="U87" s="18">
        <f t="shared" si="72"/>
        <v>0.000458294339974141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0.0120582943399741</v>
      </c>
      <c r="AR87" s="25">
        <f t="shared" si="77"/>
        <v>7.82620833333333</v>
      </c>
      <c r="AS87" s="1">
        <f t="shared" si="78"/>
        <v>0.19</v>
      </c>
      <c r="AT87" s="2">
        <f t="shared" si="82"/>
        <v>58.75</v>
      </c>
      <c r="AU87" s="1">
        <f t="shared" si="79"/>
        <v>7057.86845832597</v>
      </c>
      <c r="AV87" s="1">
        <f>SUM(AU76:AU87)</f>
        <v>119526.085802005</v>
      </c>
    </row>
    <row r="88" s="1" customFormat="1" spans="1:46">
      <c r="A88" s="6"/>
      <c r="B88" s="6"/>
      <c r="C88" s="9">
        <v>12</v>
      </c>
      <c r="D88" s="12">
        <v>-4.09712071406452</v>
      </c>
      <c r="E88" s="13">
        <f t="shared" si="80"/>
        <v>1.78045458736667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-2</v>
      </c>
      <c r="E91" s="9"/>
      <c r="F91" s="9"/>
      <c r="G91" s="6">
        <v>1</v>
      </c>
      <c r="H91" s="11">
        <f t="shared" ref="H91:H102" si="83">E92</f>
        <v>-2</v>
      </c>
      <c r="I91" s="11">
        <f t="shared" ref="I91:I102" si="84">H91+273.15</f>
        <v>271.15</v>
      </c>
      <c r="J91" s="11">
        <f t="shared" ref="J91:J102" si="85">EXP(($C$18*(I91-$C$16))/($C$19*I91*$C$16))</f>
        <v>0.0133973643023479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0.00101712789783425</v>
      </c>
      <c r="Q91" s="16">
        <f t="shared" ref="Q91:Q102" si="89">P91*$B$93</f>
        <v>0.000132226626718453</v>
      </c>
      <c r="R91" s="11">
        <f t="shared" ref="R91:R102" si="90">L91*$B$93</f>
        <v>0.0098696</v>
      </c>
      <c r="S91" s="17">
        <f t="shared" ref="S91:S102" si="91">Q91/R91</f>
        <v>0.0133973643023479</v>
      </c>
      <c r="T91" s="3">
        <v>0.01</v>
      </c>
      <c r="U91" s="18">
        <f t="shared" ref="U91:U102" si="92">S91*T91</f>
        <v>0.000133973643023479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0.0149339736430235</v>
      </c>
      <c r="AR91" s="25">
        <f t="shared" ref="AR91:AR102" si="96">$B$91/12</f>
        <v>7.592</v>
      </c>
      <c r="AS91" s="1">
        <f t="shared" ref="AS91:AS102" si="97">$B$93</f>
        <v>0.13</v>
      </c>
      <c r="AT91" s="2">
        <f>$E$7/12</f>
        <v>39.0666666666667</v>
      </c>
      <c r="AU91" s="1">
        <f t="shared" ref="AU91:AU102" si="98">AT91*10000*AS91*0.67*AR91*AQ91</f>
        <v>3857.94553276147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-4.36268642419355</v>
      </c>
      <c r="E92" s="13">
        <f t="shared" ref="E92:E103" si="99">D91</f>
        <v>-2</v>
      </c>
      <c r="F92" s="9" t="s">
        <v>107</v>
      </c>
      <c r="G92" s="6">
        <v>2</v>
      </c>
      <c r="H92" s="11">
        <f t="shared" si="83"/>
        <v>-4.36268642419355</v>
      </c>
      <c r="I92" s="11">
        <f t="shared" si="84"/>
        <v>268.787313575806</v>
      </c>
      <c r="J92" s="11">
        <f t="shared" si="85"/>
        <v>0.00977091073311308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0.150822872102166</v>
      </c>
      <c r="P92" s="11">
        <f t="shared" si="88"/>
        <v>0.00147367681982199</v>
      </c>
      <c r="Q92" s="16">
        <f t="shared" si="89"/>
        <v>0.000191577986576859</v>
      </c>
      <c r="R92" s="11">
        <f t="shared" si="90"/>
        <v>0.0098696</v>
      </c>
      <c r="S92" s="17">
        <f t="shared" si="91"/>
        <v>0.0194109170155689</v>
      </c>
      <c r="T92" s="3">
        <v>0.01</v>
      </c>
      <c r="U92" s="18">
        <f t="shared" si="92"/>
        <v>0.000194109170155689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0.0149941091701557</v>
      </c>
      <c r="AR92" s="25">
        <f t="shared" si="96"/>
        <v>7.592</v>
      </c>
      <c r="AS92" s="1">
        <f t="shared" si="97"/>
        <v>0.13</v>
      </c>
      <c r="AT92" s="2">
        <f t="shared" ref="AT92:AT102" si="101">$E$7/12</f>
        <v>39.0666666666667</v>
      </c>
      <c r="AU92" s="1">
        <f t="shared" si="98"/>
        <v>3873.48055336654</v>
      </c>
    </row>
    <row r="93" s="1" customFormat="1" spans="1:47">
      <c r="A93" s="6" t="s">
        <v>70</v>
      </c>
      <c r="B93" s="6">
        <v>0.13</v>
      </c>
      <c r="C93" s="9">
        <v>2</v>
      </c>
      <c r="D93" s="12">
        <v>-1.05166477192857</v>
      </c>
      <c r="E93" s="13">
        <f t="shared" si="99"/>
        <v>-4.36268642419355</v>
      </c>
      <c r="F93" s="9" t="s">
        <v>107</v>
      </c>
      <c r="G93" s="6">
        <v>3</v>
      </c>
      <c r="H93" s="11">
        <f t="shared" si="83"/>
        <v>-1.05166477192857</v>
      </c>
      <c r="I93" s="11">
        <f t="shared" si="84"/>
        <v>272.098335228071</v>
      </c>
      <c r="J93" s="11">
        <f t="shared" si="85"/>
        <v>0.0151835294322294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0.225269195282344</v>
      </c>
      <c r="P93" s="11">
        <f t="shared" si="88"/>
        <v>0.0034203814567441</v>
      </c>
      <c r="Q93" s="16">
        <f t="shared" si="89"/>
        <v>0.000444649589376733</v>
      </c>
      <c r="R93" s="11">
        <f t="shared" si="90"/>
        <v>0.0098696</v>
      </c>
      <c r="S93" s="17">
        <f t="shared" si="91"/>
        <v>0.0450524427916767</v>
      </c>
      <c r="T93" s="3">
        <v>0.01</v>
      </c>
      <c r="U93" s="18">
        <f t="shared" si="92"/>
        <v>0.000450524427916767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0.0152505244279168</v>
      </c>
      <c r="AR93" s="25">
        <f t="shared" si="96"/>
        <v>7.592</v>
      </c>
      <c r="AS93" s="1">
        <f t="shared" si="97"/>
        <v>0.13</v>
      </c>
      <c r="AT93" s="2">
        <f t="shared" si="101"/>
        <v>39.0666666666667</v>
      </c>
      <c r="AU93" s="1">
        <f t="shared" si="98"/>
        <v>3939.7212018274</v>
      </c>
    </row>
    <row r="94" s="1" customFormat="1" spans="1:47">
      <c r="A94" s="6"/>
      <c r="B94" s="6"/>
      <c r="C94" s="9">
        <v>3</v>
      </c>
      <c r="D94" s="12">
        <v>3.52373057964516</v>
      </c>
      <c r="E94" s="13">
        <f t="shared" si="99"/>
        <v>-1.05166477192857</v>
      </c>
      <c r="F94" s="9" t="s">
        <v>107</v>
      </c>
      <c r="G94" s="6">
        <v>4</v>
      </c>
      <c r="H94" s="11">
        <f t="shared" si="83"/>
        <v>3.52373057964516</v>
      </c>
      <c r="I94" s="11">
        <f t="shared" si="84"/>
        <v>276.673730579645</v>
      </c>
      <c r="J94" s="11">
        <f t="shared" si="85"/>
        <v>0.0274393476517638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0.2977688138256</v>
      </c>
      <c r="P94" s="11">
        <f t="shared" si="88"/>
        <v>0.00817058200241395</v>
      </c>
      <c r="Q94" s="16">
        <f t="shared" si="89"/>
        <v>0.00106217566031381</v>
      </c>
      <c r="R94" s="11">
        <f t="shared" si="90"/>
        <v>0.0098696</v>
      </c>
      <c r="S94" s="17">
        <f t="shared" si="91"/>
        <v>0.107620943129794</v>
      </c>
      <c r="T94" s="3">
        <v>0.01</v>
      </c>
      <c r="U94" s="18">
        <f t="shared" si="92"/>
        <v>0.00107620943129794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0.0158762094312979</v>
      </c>
      <c r="AR94" s="25">
        <f t="shared" si="96"/>
        <v>7.592</v>
      </c>
      <c r="AS94" s="1">
        <f t="shared" si="97"/>
        <v>0.13</v>
      </c>
      <c r="AT94" s="2">
        <f t="shared" si="101"/>
        <v>39.0666666666667</v>
      </c>
      <c r="AU94" s="1">
        <f t="shared" si="98"/>
        <v>4101.35659247494</v>
      </c>
    </row>
    <row r="95" s="1" customFormat="1" spans="1:47">
      <c r="A95" s="6"/>
      <c r="B95" s="6"/>
      <c r="C95" s="9">
        <v>4</v>
      </c>
      <c r="D95" s="12">
        <v>11.5652069764333</v>
      </c>
      <c r="E95" s="13">
        <f t="shared" si="99"/>
        <v>3.52373057964516</v>
      </c>
      <c r="F95" s="9" t="s">
        <v>107</v>
      </c>
      <c r="G95" s="6">
        <v>5</v>
      </c>
      <c r="H95" s="11">
        <f t="shared" si="83"/>
        <v>11.5652069764333</v>
      </c>
      <c r="I95" s="11">
        <f t="shared" si="84"/>
        <v>284.715206976433</v>
      </c>
      <c r="J95" s="11">
        <f t="shared" si="85"/>
        <v>0.0741394158076222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0.275118320232026</v>
      </c>
      <c r="O95" s="11">
        <f t="shared" si="100"/>
        <v>0.0903999115911593</v>
      </c>
      <c r="P95" s="11">
        <f t="shared" si="88"/>
        <v>0.00670219663442925</v>
      </c>
      <c r="Q95" s="16">
        <f t="shared" si="89"/>
        <v>0.000871285562475802</v>
      </c>
      <c r="R95" s="11">
        <f t="shared" si="90"/>
        <v>0.0098696</v>
      </c>
      <c r="S95" s="17">
        <f t="shared" si="91"/>
        <v>0.0882797238465391</v>
      </c>
      <c r="T95" s="3">
        <v>0.01</v>
      </c>
      <c r="U95" s="18">
        <f t="shared" si="92"/>
        <v>0.000882797238465391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0.0279827972384654</v>
      </c>
      <c r="AR95" s="25">
        <f t="shared" si="96"/>
        <v>7.592</v>
      </c>
      <c r="AS95" s="1">
        <f t="shared" si="97"/>
        <v>0.13</v>
      </c>
      <c r="AT95" s="2">
        <f t="shared" si="101"/>
        <v>39.0666666666667</v>
      </c>
      <c r="AU95" s="1">
        <f t="shared" si="98"/>
        <v>7228.89367430617</v>
      </c>
    </row>
    <row r="96" s="1" customFormat="1" spans="1:47">
      <c r="A96" s="6"/>
      <c r="B96" s="6"/>
      <c r="C96" s="9">
        <v>5</v>
      </c>
      <c r="D96" s="12">
        <v>18.2468143503226</v>
      </c>
      <c r="E96" s="13">
        <f t="shared" si="99"/>
        <v>11.5652069764333</v>
      </c>
      <c r="F96" s="9" t="s">
        <v>109</v>
      </c>
      <c r="G96" s="6">
        <v>6</v>
      </c>
      <c r="H96" s="11">
        <f t="shared" si="83"/>
        <v>18.2468143503226</v>
      </c>
      <c r="I96" s="11">
        <f t="shared" si="84"/>
        <v>291.396814350323</v>
      </c>
      <c r="J96" s="11">
        <f t="shared" si="85"/>
        <v>0.162406283894352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0.15961771495673</v>
      </c>
      <c r="P96" s="11">
        <f t="shared" si="88"/>
        <v>0.0259229199298304</v>
      </c>
      <c r="Q96" s="16">
        <f t="shared" si="89"/>
        <v>0.00336997959087795</v>
      </c>
      <c r="R96" s="11">
        <f t="shared" si="90"/>
        <v>0.0098696</v>
      </c>
      <c r="S96" s="17">
        <f t="shared" si="91"/>
        <v>0.341450473259094</v>
      </c>
      <c r="T96" s="3">
        <v>0.01</v>
      </c>
      <c r="U96" s="18">
        <f t="shared" si="92"/>
        <v>0.00341450473259094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0.0305145047325909</v>
      </c>
      <c r="AR96" s="25">
        <f t="shared" si="96"/>
        <v>7.592</v>
      </c>
      <c r="AS96" s="1">
        <f t="shared" si="97"/>
        <v>0.13</v>
      </c>
      <c r="AT96" s="2">
        <f t="shared" si="101"/>
        <v>39.0666666666667</v>
      </c>
      <c r="AU96" s="1">
        <f t="shared" si="98"/>
        <v>7882.91850726033</v>
      </c>
    </row>
    <row r="97" s="1" customFormat="1" spans="1:47">
      <c r="A97" s="6"/>
      <c r="B97" s="6"/>
      <c r="C97" s="9">
        <v>6</v>
      </c>
      <c r="D97" s="12">
        <v>20.4726262293333</v>
      </c>
      <c r="E97" s="13">
        <f t="shared" si="99"/>
        <v>18.2468143503226</v>
      </c>
      <c r="F97" s="9" t="s">
        <v>107</v>
      </c>
      <c r="G97" s="6">
        <v>7</v>
      </c>
      <c r="H97" s="11">
        <f t="shared" si="83"/>
        <v>20.4726262293333</v>
      </c>
      <c r="I97" s="11">
        <f t="shared" si="84"/>
        <v>293.622626229333</v>
      </c>
      <c r="J97" s="11">
        <f t="shared" si="85"/>
        <v>0.209222449345569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0.2096147950269</v>
      </c>
      <c r="P97" s="11">
        <f t="shared" si="88"/>
        <v>0.0438561208345974</v>
      </c>
      <c r="Q97" s="16">
        <f t="shared" si="89"/>
        <v>0.00570129570849767</v>
      </c>
      <c r="R97" s="11">
        <f t="shared" si="90"/>
        <v>0.0098696</v>
      </c>
      <c r="S97" s="17">
        <f t="shared" si="91"/>
        <v>0.577662287073201</v>
      </c>
      <c r="T97" s="3">
        <v>0.01</v>
      </c>
      <c r="U97" s="18">
        <f t="shared" si="92"/>
        <v>0.00577662287073201</v>
      </c>
      <c r="V97" s="17"/>
      <c r="W97" s="3"/>
      <c r="X97" s="18"/>
      <c r="Y97" s="19">
        <v>0.04</v>
      </c>
      <c r="Z97" s="3">
        <v>0.49</v>
      </c>
      <c r="AA97" s="20">
        <f t="shared" si="93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0.032876622870732</v>
      </c>
      <c r="AR97" s="25">
        <f t="shared" si="96"/>
        <v>7.592</v>
      </c>
      <c r="AS97" s="1">
        <f t="shared" si="97"/>
        <v>0.13</v>
      </c>
      <c r="AT97" s="2">
        <f t="shared" si="101"/>
        <v>39.0666666666667</v>
      </c>
      <c r="AU97" s="1">
        <f t="shared" si="98"/>
        <v>8493.13272999357</v>
      </c>
    </row>
    <row r="98" s="1" customFormat="1" spans="1:47">
      <c r="A98" s="6"/>
      <c r="B98" s="6"/>
      <c r="C98" s="9">
        <v>7</v>
      </c>
      <c r="D98" s="12">
        <v>23.7930212241936</v>
      </c>
      <c r="E98" s="13">
        <f t="shared" si="99"/>
        <v>20.4726262293333</v>
      </c>
      <c r="F98" s="9" t="s">
        <v>107</v>
      </c>
      <c r="G98" s="6">
        <v>8</v>
      </c>
      <c r="H98" s="11">
        <f t="shared" si="83"/>
        <v>23.7930212241936</v>
      </c>
      <c r="I98" s="11">
        <f t="shared" si="84"/>
        <v>296.943021224194</v>
      </c>
      <c r="J98" s="11">
        <f t="shared" si="85"/>
        <v>0.303141812654248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0.241678674192302</v>
      </c>
      <c r="P98" s="11">
        <f t="shared" si="88"/>
        <v>0.0732629113745299</v>
      </c>
      <c r="Q98" s="16">
        <f t="shared" si="89"/>
        <v>0.00952417847868888</v>
      </c>
      <c r="R98" s="11">
        <f t="shared" si="90"/>
        <v>0.0098696</v>
      </c>
      <c r="S98" s="17">
        <f t="shared" si="91"/>
        <v>0.965001466998549</v>
      </c>
      <c r="T98" s="3">
        <v>0.01</v>
      </c>
      <c r="U98" s="18">
        <f t="shared" si="92"/>
        <v>0.00965001466998549</v>
      </c>
      <c r="V98" s="17"/>
      <c r="W98" s="3"/>
      <c r="X98" s="18"/>
      <c r="Y98" s="19">
        <v>0.04</v>
      </c>
      <c r="Z98" s="3">
        <v>0.49</v>
      </c>
      <c r="AA98" s="20">
        <f t="shared" si="93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0.0367500146699855</v>
      </c>
      <c r="AR98" s="25">
        <f t="shared" si="96"/>
        <v>7.592</v>
      </c>
      <c r="AS98" s="1">
        <f t="shared" si="97"/>
        <v>0.13</v>
      </c>
      <c r="AT98" s="2">
        <f t="shared" si="101"/>
        <v>39.0666666666667</v>
      </c>
      <c r="AU98" s="1">
        <f t="shared" si="98"/>
        <v>9493.75955214855</v>
      </c>
    </row>
    <row r="99" s="1" customFormat="1" spans="1:47">
      <c r="A99" s="6"/>
      <c r="B99" s="6"/>
      <c r="C99" s="9">
        <v>8</v>
      </c>
      <c r="D99" s="12">
        <v>21.072837556129</v>
      </c>
      <c r="E99" s="13">
        <f t="shared" si="99"/>
        <v>23.7930212241936</v>
      </c>
      <c r="F99" s="9" t="s">
        <v>107</v>
      </c>
      <c r="G99" s="6">
        <v>9</v>
      </c>
      <c r="H99" s="11">
        <f t="shared" si="83"/>
        <v>21.072837556129</v>
      </c>
      <c r="I99" s="11">
        <f t="shared" si="84"/>
        <v>294.222837556129</v>
      </c>
      <c r="J99" s="11">
        <f t="shared" si="85"/>
        <v>0.223865605288899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0.244335762817772</v>
      </c>
      <c r="P99" s="11">
        <f t="shared" si="88"/>
        <v>0.0546983734369254</v>
      </c>
      <c r="Q99" s="16">
        <f t="shared" si="89"/>
        <v>0.0071107885468003</v>
      </c>
      <c r="R99" s="11">
        <f t="shared" si="90"/>
        <v>0.0098696</v>
      </c>
      <c r="S99" s="17">
        <f t="shared" si="91"/>
        <v>0.720473833468459</v>
      </c>
      <c r="T99" s="3">
        <v>0.01</v>
      </c>
      <c r="U99" s="18">
        <f t="shared" si="92"/>
        <v>0.00720473833468459</v>
      </c>
      <c r="V99" s="17"/>
      <c r="W99" s="3"/>
      <c r="X99" s="18"/>
      <c r="Y99" s="19">
        <v>0.02</v>
      </c>
      <c r="Z99" s="3">
        <v>0.49</v>
      </c>
      <c r="AA99" s="20">
        <f t="shared" si="93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4"/>
        <v>0.005</v>
      </c>
      <c r="AQ99" s="1">
        <f t="shared" si="95"/>
        <v>0.0220047383346846</v>
      </c>
      <c r="AR99" s="25">
        <f t="shared" si="96"/>
        <v>7.592</v>
      </c>
      <c r="AS99" s="1">
        <f t="shared" si="97"/>
        <v>0.13</v>
      </c>
      <c r="AT99" s="2">
        <f t="shared" si="101"/>
        <v>39.0666666666667</v>
      </c>
      <c r="AU99" s="1">
        <f t="shared" si="98"/>
        <v>5684.56085346982</v>
      </c>
    </row>
    <row r="100" s="1" customFormat="1" spans="1:47">
      <c r="A100" s="6"/>
      <c r="B100" s="6"/>
      <c r="C100" s="9">
        <v>9</v>
      </c>
      <c r="D100" s="12">
        <v>17.400192521</v>
      </c>
      <c r="E100" s="13">
        <f t="shared" si="99"/>
        <v>21.072837556129</v>
      </c>
      <c r="F100" s="9" t="s">
        <v>107</v>
      </c>
      <c r="G100" s="6">
        <v>10</v>
      </c>
      <c r="H100" s="11">
        <f t="shared" si="83"/>
        <v>17.400192521</v>
      </c>
      <c r="I100" s="11">
        <f t="shared" si="84"/>
        <v>290.550192521</v>
      </c>
      <c r="J100" s="11">
        <f t="shared" si="85"/>
        <v>0.147339129028294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0.265557389380847</v>
      </c>
      <c r="P100" s="11">
        <f t="shared" si="88"/>
        <v>0.0391269944584015</v>
      </c>
      <c r="Q100" s="16">
        <f t="shared" si="89"/>
        <v>0.00508650927959219</v>
      </c>
      <c r="R100" s="11">
        <f t="shared" si="90"/>
        <v>0.0098696</v>
      </c>
      <c r="S100" s="17">
        <f t="shared" si="91"/>
        <v>0.515371370632264</v>
      </c>
      <c r="T100" s="3">
        <v>0.01</v>
      </c>
      <c r="U100" s="18">
        <f t="shared" si="92"/>
        <v>0.00515371370632264</v>
      </c>
      <c r="V100" s="17"/>
      <c r="W100" s="3"/>
      <c r="X100" s="18"/>
      <c r="Y100" s="19">
        <v>0.02</v>
      </c>
      <c r="Z100" s="3">
        <v>0.49</v>
      </c>
      <c r="AA100" s="20">
        <f t="shared" si="93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0.0199537137063226</v>
      </c>
      <c r="AR100" s="25">
        <f t="shared" si="96"/>
        <v>7.592</v>
      </c>
      <c r="AS100" s="1">
        <f t="shared" si="97"/>
        <v>0.13</v>
      </c>
      <c r="AT100" s="2">
        <f t="shared" si="101"/>
        <v>39.0666666666667</v>
      </c>
      <c r="AU100" s="1">
        <f t="shared" si="98"/>
        <v>5154.71250287566</v>
      </c>
    </row>
    <row r="101" s="1" customFormat="1" spans="1:47">
      <c r="A101" s="6"/>
      <c r="B101" s="6"/>
      <c r="C101" s="9">
        <v>10</v>
      </c>
      <c r="D101" s="12">
        <v>8.85837775245161</v>
      </c>
      <c r="E101" s="13">
        <f t="shared" si="99"/>
        <v>17.400192521</v>
      </c>
      <c r="F101" s="9" t="s">
        <v>107</v>
      </c>
      <c r="G101" s="6">
        <v>11</v>
      </c>
      <c r="H101" s="11">
        <f t="shared" si="83"/>
        <v>8.85837775245161</v>
      </c>
      <c r="I101" s="11">
        <f t="shared" si="84"/>
        <v>282.008377752452</v>
      </c>
      <c r="J101" s="11">
        <f t="shared" si="85"/>
        <v>0.0533939750890463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0.215108875176323</v>
      </c>
      <c r="O101" s="11">
        <f t="shared" si="100"/>
        <v>0.0872415197461223</v>
      </c>
      <c r="P101" s="11">
        <f t="shared" si="88"/>
        <v>0.00465817153205499</v>
      </c>
      <c r="Q101" s="16">
        <f t="shared" si="89"/>
        <v>0.000605562299167149</v>
      </c>
      <c r="R101" s="11">
        <f t="shared" si="90"/>
        <v>0.0098696</v>
      </c>
      <c r="S101" s="17">
        <f t="shared" si="91"/>
        <v>0.0613563162810194</v>
      </c>
      <c r="T101" s="3">
        <v>0.01</v>
      </c>
      <c r="U101" s="18">
        <f t="shared" si="92"/>
        <v>0.000613563162810194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0.0154135631628102</v>
      </c>
      <c r="AR101" s="25">
        <f t="shared" si="96"/>
        <v>7.592</v>
      </c>
      <c r="AS101" s="1">
        <f t="shared" si="97"/>
        <v>0.13</v>
      </c>
      <c r="AT101" s="2">
        <f t="shared" si="101"/>
        <v>39.0666666666667</v>
      </c>
      <c r="AU101" s="1">
        <f t="shared" si="98"/>
        <v>3981.83956723934</v>
      </c>
    </row>
    <row r="102" s="1" customFormat="1" spans="1:48">
      <c r="A102" s="6"/>
      <c r="B102" s="6"/>
      <c r="C102" s="9">
        <v>11</v>
      </c>
      <c r="D102" s="12">
        <v>1.78045458736667</v>
      </c>
      <c r="E102" s="13">
        <f t="shared" si="99"/>
        <v>8.85837775245161</v>
      </c>
      <c r="F102" s="9" t="s">
        <v>109</v>
      </c>
      <c r="G102" s="6">
        <v>12</v>
      </c>
      <c r="H102" s="11">
        <f t="shared" si="83"/>
        <v>1.78045458736667</v>
      </c>
      <c r="I102" s="11">
        <f t="shared" si="84"/>
        <v>274.930454587367</v>
      </c>
      <c r="J102" s="11">
        <f t="shared" si="85"/>
        <v>0.0219514014579969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0.158503348214067</v>
      </c>
      <c r="P102" s="11">
        <f t="shared" si="88"/>
        <v>0.00347937062908367</v>
      </c>
      <c r="Q102" s="16">
        <f t="shared" si="89"/>
        <v>0.000452318181780878</v>
      </c>
      <c r="R102" s="11">
        <f t="shared" si="90"/>
        <v>0.0098696</v>
      </c>
      <c r="S102" s="17">
        <f t="shared" si="91"/>
        <v>0.045829433997414</v>
      </c>
      <c r="T102" s="3">
        <v>0.01</v>
      </c>
      <c r="U102" s="18">
        <f t="shared" si="92"/>
        <v>0.000458294339974141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0.0152582943399741</v>
      </c>
      <c r="AR102" s="25">
        <f t="shared" si="96"/>
        <v>7.592</v>
      </c>
      <c r="AS102" s="1">
        <f t="shared" si="97"/>
        <v>0.13</v>
      </c>
      <c r="AT102" s="2">
        <f t="shared" si="101"/>
        <v>39.0666666666667</v>
      </c>
      <c r="AU102" s="1">
        <f t="shared" si="98"/>
        <v>3941.72843032721</v>
      </c>
      <c r="AV102" s="1">
        <f>SUM(AU91:AU102)</f>
        <v>67634.049698051</v>
      </c>
    </row>
    <row r="103" s="1" customFormat="1" spans="1:46">
      <c r="A103" s="6"/>
      <c r="B103" s="6"/>
      <c r="C103" s="9">
        <v>12</v>
      </c>
      <c r="D103" s="12">
        <v>-4.09712071406452</v>
      </c>
      <c r="E103" s="13">
        <f t="shared" si="99"/>
        <v>1.78045458736667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37:51"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</row>
    <row r="105" s="1" customFormat="1" spans="19:51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</row>
    <row r="106" s="1" customFormat="1" spans="1:52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 s="26"/>
    </row>
    <row r="107" s="1" customFormat="1" spans="1:52">
      <c r="A107" s="6" t="s">
        <v>105</v>
      </c>
      <c r="B107" s="6">
        <f>F9</f>
        <v>122.786</v>
      </c>
      <c r="C107" s="9" t="s">
        <v>106</v>
      </c>
      <c r="D107" s="10">
        <v>-2</v>
      </c>
      <c r="E107" s="9"/>
      <c r="F107" s="9"/>
      <c r="G107" s="6">
        <v>1</v>
      </c>
      <c r="H107" s="11">
        <f t="shared" ref="H107:H118" si="102">E108</f>
        <v>-2</v>
      </c>
      <c r="I107" s="11">
        <f t="shared" ref="I107:I118" si="103">H107+273.15</f>
        <v>271.15</v>
      </c>
      <c r="J107" s="11">
        <f t="shared" ref="J107:J118" si="104">EXP(($C$18*(I107-$C$16))/($C$19*I107*$C$16))</f>
        <v>0.0133973643023479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0.037012697397632</v>
      </c>
      <c r="Q107" s="16">
        <f t="shared" ref="Q107:Q118" si="108">P107*$B$109</f>
        <v>0.0107336822453133</v>
      </c>
      <c r="R107" s="11">
        <f t="shared" ref="R107:R118" si="109">L107*$B$109</f>
        <v>0.80117865</v>
      </c>
      <c r="S107" s="17">
        <f t="shared" ref="S107:S118" si="110">Q107/R107</f>
        <v>0.0133973643023479</v>
      </c>
      <c r="T107" s="3">
        <v>0.27</v>
      </c>
      <c r="U107" s="18">
        <f t="shared" ref="U107:U118" si="111">S107*T107</f>
        <v>0.00361728836163393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0.227102839128665</v>
      </c>
      <c r="AC107" s="25">
        <f t="shared" ref="AC107:AC118" si="113">$B$107/12</f>
        <v>10.2321666666667</v>
      </c>
      <c r="AD107" s="1">
        <f t="shared" ref="AD107:AD118" si="114">$B$109</f>
        <v>0.29</v>
      </c>
      <c r="AE107" s="26">
        <f t="shared" ref="AE107:AE118" si="115">$E$9/12</f>
        <v>82.0958333333333</v>
      </c>
      <c r="AF107" s="1">
        <f t="shared" ref="AF107:AF118" si="116">AE107*10000*AC107*AB107</f>
        <v>1907705.29337183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 s="26"/>
    </row>
    <row r="108" s="1" customFormat="1" spans="1:52">
      <c r="A108" s="6" t="s">
        <v>108</v>
      </c>
      <c r="B108" s="6">
        <v>27</v>
      </c>
      <c r="C108" s="9">
        <v>1</v>
      </c>
      <c r="D108" s="12">
        <v>-4.36268642419355</v>
      </c>
      <c r="E108" s="13">
        <f t="shared" ref="E108:E119" si="117">D107</f>
        <v>-2</v>
      </c>
      <c r="F108" s="9" t="s">
        <v>107</v>
      </c>
      <c r="G108" s="6">
        <v>2</v>
      </c>
      <c r="H108" s="11">
        <f t="shared" si="102"/>
        <v>-4.36268642419355</v>
      </c>
      <c r="I108" s="11">
        <f t="shared" si="103"/>
        <v>268.787313575806</v>
      </c>
      <c r="J108" s="11">
        <f t="shared" si="104"/>
        <v>0.00977091073311308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8">L108+O107-P107-N108</f>
        <v>5.48835730260237</v>
      </c>
      <c r="P108" s="11">
        <f t="shared" si="107"/>
        <v>0.053626249275157</v>
      </c>
      <c r="Q108" s="16">
        <f t="shared" si="108"/>
        <v>0.0155516122897955</v>
      </c>
      <c r="R108" s="11">
        <f t="shared" si="109"/>
        <v>0.80117865</v>
      </c>
      <c r="S108" s="17">
        <f t="shared" si="110"/>
        <v>0.0194109170155689</v>
      </c>
      <c r="T108" s="3">
        <v>0.27</v>
      </c>
      <c r="U108" s="18">
        <f t="shared" si="111"/>
        <v>0.00524094759420361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0.227418316117554</v>
      </c>
      <c r="AC108" s="25">
        <f t="shared" si="113"/>
        <v>10.2321666666667</v>
      </c>
      <c r="AD108" s="1">
        <f t="shared" si="114"/>
        <v>0.29</v>
      </c>
      <c r="AE108" s="26">
        <f t="shared" si="115"/>
        <v>82.0958333333333</v>
      </c>
      <c r="AF108" s="1">
        <f t="shared" si="116"/>
        <v>1910355.35765086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s="26"/>
    </row>
    <row r="109" s="1" customFormat="1" spans="1:52">
      <c r="A109" s="6" t="s">
        <v>70</v>
      </c>
      <c r="B109" s="6">
        <v>0.29</v>
      </c>
      <c r="C109" s="9">
        <v>2</v>
      </c>
      <c r="D109" s="12">
        <v>-1.05166477192857</v>
      </c>
      <c r="E109" s="13">
        <f t="shared" si="117"/>
        <v>-4.36268642419355</v>
      </c>
      <c r="F109" s="9" t="s">
        <v>107</v>
      </c>
      <c r="G109" s="6">
        <v>3</v>
      </c>
      <c r="H109" s="11">
        <f t="shared" si="102"/>
        <v>-1.05166477192857</v>
      </c>
      <c r="I109" s="11">
        <f t="shared" si="103"/>
        <v>272.098335228071</v>
      </c>
      <c r="J109" s="11">
        <f t="shared" si="104"/>
        <v>0.0151835294322294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8"/>
        <v>8.19741605332721</v>
      </c>
      <c r="P109" s="11">
        <f t="shared" si="107"/>
        <v>0.124465707913923</v>
      </c>
      <c r="Q109" s="16">
        <f t="shared" si="108"/>
        <v>0.0360950552950378</v>
      </c>
      <c r="R109" s="11">
        <f t="shared" si="109"/>
        <v>0.80117865</v>
      </c>
      <c r="S109" s="17">
        <f t="shared" si="110"/>
        <v>0.0450524427916767</v>
      </c>
      <c r="T109" s="3">
        <v>0.27</v>
      </c>
      <c r="U109" s="18">
        <f t="shared" si="111"/>
        <v>0.0121641595537527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0.228763496201294</v>
      </c>
      <c r="AC109" s="25">
        <f t="shared" si="113"/>
        <v>10.2321666666667</v>
      </c>
      <c r="AD109" s="1">
        <f t="shared" si="114"/>
        <v>0.29</v>
      </c>
      <c r="AE109" s="26">
        <f t="shared" si="115"/>
        <v>82.0958333333333</v>
      </c>
      <c r="AF109" s="1">
        <f t="shared" si="116"/>
        <v>1921655.1158403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 s="26"/>
    </row>
    <row r="110" s="1" customFormat="1" spans="1:52">
      <c r="A110" s="6"/>
      <c r="B110" s="6"/>
      <c r="C110" s="9">
        <v>3</v>
      </c>
      <c r="D110" s="12">
        <v>3.52373057964516</v>
      </c>
      <c r="E110" s="13">
        <f t="shared" si="117"/>
        <v>-1.05166477192857</v>
      </c>
      <c r="F110" s="9" t="s">
        <v>107</v>
      </c>
      <c r="G110" s="6">
        <v>4</v>
      </c>
      <c r="H110" s="11">
        <f t="shared" si="102"/>
        <v>3.52373057964516</v>
      </c>
      <c r="I110" s="11">
        <f t="shared" si="103"/>
        <v>276.673730579645</v>
      </c>
      <c r="J110" s="11">
        <f t="shared" si="104"/>
        <v>0.0274393476517638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8"/>
        <v>10.8356353454133</v>
      </c>
      <c r="P110" s="11">
        <f t="shared" si="107"/>
        <v>0.297322765270535</v>
      </c>
      <c r="Q110" s="16">
        <f t="shared" si="108"/>
        <v>0.0862236019284551</v>
      </c>
      <c r="R110" s="11">
        <f t="shared" si="109"/>
        <v>0.80117865</v>
      </c>
      <c r="S110" s="17">
        <f t="shared" si="110"/>
        <v>0.107620943129794</v>
      </c>
      <c r="T110" s="3">
        <v>0.27</v>
      </c>
      <c r="U110" s="18">
        <f t="shared" si="111"/>
        <v>0.0290576546450444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2"/>
        <v>0.232045902297532</v>
      </c>
      <c r="AC110" s="25">
        <f t="shared" si="113"/>
        <v>10.2321666666667</v>
      </c>
      <c r="AD110" s="1">
        <f t="shared" si="114"/>
        <v>0.29</v>
      </c>
      <c r="AE110" s="26">
        <f t="shared" si="115"/>
        <v>82.0958333333333</v>
      </c>
      <c r="AF110" s="1">
        <f t="shared" si="116"/>
        <v>1949227.92606502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s="26"/>
    </row>
    <row r="111" s="1" customFormat="1" spans="1:52">
      <c r="A111" s="6"/>
      <c r="B111" s="6"/>
      <c r="C111" s="9">
        <v>4</v>
      </c>
      <c r="D111" s="12">
        <v>11.5652069764333</v>
      </c>
      <c r="E111" s="13">
        <f t="shared" si="117"/>
        <v>3.52373057964516</v>
      </c>
      <c r="F111" s="9" t="s">
        <v>107</v>
      </c>
      <c r="G111" s="6">
        <v>5</v>
      </c>
      <c r="H111" s="11">
        <f t="shared" si="102"/>
        <v>11.5652069764333</v>
      </c>
      <c r="I111" s="11">
        <f t="shared" si="103"/>
        <v>284.715206976433</v>
      </c>
      <c r="J111" s="11">
        <f t="shared" si="104"/>
        <v>0.0741394158076222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10.0113969511356</v>
      </c>
      <c r="O111" s="11">
        <f t="shared" si="118"/>
        <v>3.28960062900714</v>
      </c>
      <c r="P111" s="11">
        <f t="shared" si="107"/>
        <v>0.243889068874976</v>
      </c>
      <c r="Q111" s="16">
        <f t="shared" si="108"/>
        <v>0.0707278299737429</v>
      </c>
      <c r="R111" s="11">
        <f t="shared" si="109"/>
        <v>0.80117865</v>
      </c>
      <c r="S111" s="17">
        <f t="shared" si="110"/>
        <v>0.088279723846539</v>
      </c>
      <c r="T111" s="3">
        <v>0.27</v>
      </c>
      <c r="U111" s="18">
        <f t="shared" si="111"/>
        <v>0.0238355254385655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0.279831242592713</v>
      </c>
      <c r="AC111" s="25">
        <f t="shared" si="113"/>
        <v>10.2321666666667</v>
      </c>
      <c r="AD111" s="1">
        <f t="shared" si="114"/>
        <v>0.29</v>
      </c>
      <c r="AE111" s="26">
        <f t="shared" si="115"/>
        <v>82.0958333333333</v>
      </c>
      <c r="AF111" s="1">
        <f t="shared" si="116"/>
        <v>2350633.5050373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 s="26"/>
    </row>
    <row r="112" s="1" customFormat="1" spans="1:52">
      <c r="A112" s="6"/>
      <c r="B112" s="6"/>
      <c r="C112" s="9">
        <v>5</v>
      </c>
      <c r="D112" s="12">
        <v>18.2468143503226</v>
      </c>
      <c r="E112" s="13">
        <f t="shared" si="117"/>
        <v>11.5652069764333</v>
      </c>
      <c r="F112" s="9" t="s">
        <v>109</v>
      </c>
      <c r="G112" s="6">
        <v>6</v>
      </c>
      <c r="H112" s="11">
        <f t="shared" si="102"/>
        <v>18.2468143503226</v>
      </c>
      <c r="I112" s="11">
        <f t="shared" si="103"/>
        <v>291.396814350323</v>
      </c>
      <c r="J112" s="11">
        <f t="shared" si="104"/>
        <v>0.162406283894352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8"/>
        <v>5.80839656013216</v>
      </c>
      <c r="P112" s="11">
        <f t="shared" si="107"/>
        <v>0.943320100715799</v>
      </c>
      <c r="Q112" s="16">
        <f t="shared" si="108"/>
        <v>0.273562829207582</v>
      </c>
      <c r="R112" s="11">
        <f t="shared" si="109"/>
        <v>0.80117865</v>
      </c>
      <c r="S112" s="17">
        <f t="shared" si="110"/>
        <v>0.341450473259094</v>
      </c>
      <c r="T112" s="3">
        <v>0.27</v>
      </c>
      <c r="U112" s="18">
        <f t="shared" si="111"/>
        <v>0.0921916277799553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2"/>
        <v>0.293112833277645</v>
      </c>
      <c r="AC112" s="25">
        <f t="shared" si="113"/>
        <v>10.2321666666667</v>
      </c>
      <c r="AD112" s="1">
        <f t="shared" si="114"/>
        <v>0.29</v>
      </c>
      <c r="AE112" s="26">
        <f t="shared" si="115"/>
        <v>82.0958333333333</v>
      </c>
      <c r="AF112" s="1">
        <f t="shared" si="116"/>
        <v>2462201.2905888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s="26"/>
    </row>
    <row r="113" s="1" customFormat="1" spans="1:52">
      <c r="A113" s="6"/>
      <c r="B113" s="6"/>
      <c r="C113" s="9">
        <v>6</v>
      </c>
      <c r="D113" s="12">
        <v>20.4726262293333</v>
      </c>
      <c r="E113" s="13">
        <f t="shared" si="117"/>
        <v>18.2468143503226</v>
      </c>
      <c r="F113" s="9" t="s">
        <v>107</v>
      </c>
      <c r="G113" s="6">
        <v>7</v>
      </c>
      <c r="H113" s="11">
        <f t="shared" si="102"/>
        <v>20.4726262293333</v>
      </c>
      <c r="I113" s="11">
        <f t="shared" si="103"/>
        <v>293.622626229333</v>
      </c>
      <c r="J113" s="11">
        <f t="shared" si="104"/>
        <v>0.209222449345569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8"/>
        <v>7.62776145941636</v>
      </c>
      <c r="P113" s="11">
        <f t="shared" si="107"/>
        <v>1.59589893556283</v>
      </c>
      <c r="Q113" s="16">
        <f t="shared" si="108"/>
        <v>0.46281069131322</v>
      </c>
      <c r="R113" s="11">
        <f t="shared" si="109"/>
        <v>0.80117865</v>
      </c>
      <c r="S113" s="17">
        <f t="shared" si="110"/>
        <v>0.577662287073201</v>
      </c>
      <c r="T113" s="3">
        <v>0.27</v>
      </c>
      <c r="U113" s="18">
        <f t="shared" si="111"/>
        <v>0.155968817509764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12"/>
        <v>0.305504741242147</v>
      </c>
      <c r="AC113" s="25">
        <f t="shared" si="113"/>
        <v>10.2321666666667</v>
      </c>
      <c r="AD113" s="1">
        <f t="shared" si="114"/>
        <v>0.29</v>
      </c>
      <c r="AE113" s="26">
        <f t="shared" si="115"/>
        <v>82.0958333333333</v>
      </c>
      <c r="AF113" s="1">
        <f t="shared" si="116"/>
        <v>2566295.57892776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s="26"/>
    </row>
    <row r="114" s="1" customFormat="1" spans="1:52">
      <c r="A114" s="6"/>
      <c r="B114" s="6"/>
      <c r="C114" s="9">
        <v>7</v>
      </c>
      <c r="D114" s="12">
        <v>23.7930212241936</v>
      </c>
      <c r="E114" s="13">
        <f t="shared" si="117"/>
        <v>20.4726262293333</v>
      </c>
      <c r="F114" s="9" t="s">
        <v>107</v>
      </c>
      <c r="G114" s="6">
        <v>8</v>
      </c>
      <c r="H114" s="11">
        <f t="shared" si="102"/>
        <v>23.7930212241936</v>
      </c>
      <c r="I114" s="11">
        <f t="shared" si="103"/>
        <v>296.943021224194</v>
      </c>
      <c r="J114" s="11">
        <f t="shared" si="104"/>
        <v>0.303141812654248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8"/>
        <v>8.79454752385353</v>
      </c>
      <c r="P114" s="11">
        <f t="shared" si="107"/>
        <v>2.66599507785489</v>
      </c>
      <c r="Q114" s="16">
        <f t="shared" si="108"/>
        <v>0.773138572577917</v>
      </c>
      <c r="R114" s="11">
        <f t="shared" si="109"/>
        <v>0.80117865</v>
      </c>
      <c r="S114" s="17">
        <f t="shared" si="110"/>
        <v>0.965001466998549</v>
      </c>
      <c r="T114" s="3">
        <v>0.27</v>
      </c>
      <c r="U114" s="18">
        <f t="shared" si="111"/>
        <v>0.260550396089608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12"/>
        <v>0.325824941960211</v>
      </c>
      <c r="AC114" s="25">
        <f t="shared" si="113"/>
        <v>10.2321666666667</v>
      </c>
      <c r="AD114" s="1">
        <f t="shared" si="114"/>
        <v>0.29</v>
      </c>
      <c r="AE114" s="26">
        <f t="shared" si="115"/>
        <v>82.0958333333333</v>
      </c>
      <c r="AF114" s="1">
        <f t="shared" si="116"/>
        <v>2736988.97325502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s="26"/>
    </row>
    <row r="115" s="1" customFormat="1" spans="1:52">
      <c r="A115" s="6"/>
      <c r="B115" s="6"/>
      <c r="C115" s="9">
        <v>8</v>
      </c>
      <c r="D115" s="12">
        <v>21.072837556129</v>
      </c>
      <c r="E115" s="13">
        <f t="shared" si="117"/>
        <v>23.7930212241936</v>
      </c>
      <c r="F115" s="9" t="s">
        <v>107</v>
      </c>
      <c r="G115" s="6">
        <v>9</v>
      </c>
      <c r="H115" s="11">
        <f t="shared" si="102"/>
        <v>21.072837556129</v>
      </c>
      <c r="I115" s="11">
        <f t="shared" si="103"/>
        <v>294.222837556129</v>
      </c>
      <c r="J115" s="11">
        <f t="shared" si="104"/>
        <v>0.223865605288899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8"/>
        <v>8.89123744599865</v>
      </c>
      <c r="P115" s="11">
        <f t="shared" si="107"/>
        <v>1.99044225261581</v>
      </c>
      <c r="Q115" s="16">
        <f t="shared" si="108"/>
        <v>0.577228253258585</v>
      </c>
      <c r="R115" s="11">
        <f t="shared" si="109"/>
        <v>0.80117865</v>
      </c>
      <c r="S115" s="17">
        <f t="shared" si="110"/>
        <v>0.720473833468459</v>
      </c>
      <c r="T115" s="3">
        <v>0.27</v>
      </c>
      <c r="U115" s="18">
        <f t="shared" si="111"/>
        <v>0.194527935036484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12"/>
        <v>0.264196777777589</v>
      </c>
      <c r="AC115" s="25">
        <f t="shared" si="113"/>
        <v>10.2321666666667</v>
      </c>
      <c r="AD115" s="1">
        <f t="shared" si="114"/>
        <v>0.29</v>
      </c>
      <c r="AE115" s="26">
        <f t="shared" si="115"/>
        <v>82.0958333333333</v>
      </c>
      <c r="AF115" s="1">
        <f t="shared" si="116"/>
        <v>2219301.147409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s="26"/>
    </row>
    <row r="116" s="1" customFormat="1" spans="1:52">
      <c r="A116" s="6"/>
      <c r="B116" s="6"/>
      <c r="C116" s="9">
        <v>9</v>
      </c>
      <c r="D116" s="12">
        <v>17.400192521</v>
      </c>
      <c r="E116" s="13">
        <f t="shared" si="117"/>
        <v>21.072837556129</v>
      </c>
      <c r="F116" s="9" t="s">
        <v>107</v>
      </c>
      <c r="G116" s="6">
        <v>10</v>
      </c>
      <c r="H116" s="11">
        <f t="shared" si="102"/>
        <v>17.400192521</v>
      </c>
      <c r="I116" s="11">
        <f t="shared" si="103"/>
        <v>290.550192521</v>
      </c>
      <c r="J116" s="11">
        <f t="shared" si="104"/>
        <v>0.147339129028294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8"/>
        <v>9.66348019338284</v>
      </c>
      <c r="P116" s="11">
        <f t="shared" si="107"/>
        <v>1.4238087550752</v>
      </c>
      <c r="Q116" s="16">
        <f t="shared" si="108"/>
        <v>0.412904538971807</v>
      </c>
      <c r="R116" s="11">
        <f t="shared" si="109"/>
        <v>0.80117865</v>
      </c>
      <c r="S116" s="17">
        <f t="shared" si="110"/>
        <v>0.515371370632264</v>
      </c>
      <c r="T116" s="3">
        <v>0.27</v>
      </c>
      <c r="U116" s="18">
        <f t="shared" si="111"/>
        <v>0.139150270070711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12"/>
        <v>0.253436897474739</v>
      </c>
      <c r="AC116" s="25">
        <f t="shared" si="113"/>
        <v>10.2321666666667</v>
      </c>
      <c r="AD116" s="1">
        <f t="shared" si="114"/>
        <v>0.29</v>
      </c>
      <c r="AE116" s="26">
        <f t="shared" si="115"/>
        <v>82.0958333333333</v>
      </c>
      <c r="AF116" s="1">
        <f t="shared" si="116"/>
        <v>2128916.18926163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 s="26"/>
    </row>
    <row r="117" s="1" customFormat="1" spans="1:52">
      <c r="A117" s="6"/>
      <c r="B117" s="6"/>
      <c r="C117" s="9">
        <v>10</v>
      </c>
      <c r="D117" s="12">
        <v>8.85837775245161</v>
      </c>
      <c r="E117" s="13">
        <f t="shared" si="117"/>
        <v>17.400192521</v>
      </c>
      <c r="F117" s="9" t="s">
        <v>107</v>
      </c>
      <c r="G117" s="6">
        <v>11</v>
      </c>
      <c r="H117" s="11">
        <f t="shared" si="102"/>
        <v>8.85837775245161</v>
      </c>
      <c r="I117" s="11">
        <f t="shared" si="103"/>
        <v>282.008377752452</v>
      </c>
      <c r="J117" s="11">
        <f t="shared" si="104"/>
        <v>0.0533939750890463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7.82768786639226</v>
      </c>
      <c r="O117" s="11">
        <f t="shared" si="118"/>
        <v>3.17466857191538</v>
      </c>
      <c r="P117" s="11">
        <f t="shared" si="107"/>
        <v>0.169508174644828</v>
      </c>
      <c r="Q117" s="16">
        <f t="shared" si="108"/>
        <v>0.0491573706470001</v>
      </c>
      <c r="R117" s="11">
        <f t="shared" si="109"/>
        <v>0.80117865</v>
      </c>
      <c r="S117" s="17">
        <f t="shared" si="110"/>
        <v>0.0613563162810194</v>
      </c>
      <c r="T117" s="3">
        <v>0.27</v>
      </c>
      <c r="U117" s="18">
        <f t="shared" si="111"/>
        <v>0.0165662053958752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0.229618813708419</v>
      </c>
      <c r="AC117" s="25">
        <f t="shared" si="113"/>
        <v>10.2321666666667</v>
      </c>
      <c r="AD117" s="1">
        <f t="shared" si="114"/>
        <v>0.29</v>
      </c>
      <c r="AE117" s="26">
        <f t="shared" si="115"/>
        <v>82.0958333333333</v>
      </c>
      <c r="AF117" s="1">
        <f t="shared" si="116"/>
        <v>1928839.93898965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 s="26"/>
    </row>
    <row r="118" s="1" customFormat="1" spans="1:33">
      <c r="A118" s="6"/>
      <c r="B118" s="6"/>
      <c r="C118" s="9">
        <v>11</v>
      </c>
      <c r="D118" s="12">
        <v>1.78045458736667</v>
      </c>
      <c r="E118" s="13">
        <f t="shared" si="117"/>
        <v>8.85837775245161</v>
      </c>
      <c r="F118" s="9" t="s">
        <v>109</v>
      </c>
      <c r="G118" s="6">
        <v>12</v>
      </c>
      <c r="H118" s="11">
        <f t="shared" si="102"/>
        <v>1.78045458736667</v>
      </c>
      <c r="I118" s="11">
        <f t="shared" si="103"/>
        <v>274.930454587367</v>
      </c>
      <c r="J118" s="11">
        <f t="shared" si="104"/>
        <v>0.0219514014579969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8"/>
        <v>5.76784539727055</v>
      </c>
      <c r="P118" s="11">
        <f t="shared" si="107"/>
        <v>0.126612289863146</v>
      </c>
      <c r="Q118" s="16">
        <f t="shared" si="108"/>
        <v>0.0367175640603123</v>
      </c>
      <c r="R118" s="11">
        <f t="shared" si="109"/>
        <v>0.80117865</v>
      </c>
      <c r="S118" s="17">
        <f t="shared" si="110"/>
        <v>0.045829433997414</v>
      </c>
      <c r="T118" s="3">
        <v>0.27</v>
      </c>
      <c r="U118" s="18">
        <f t="shared" si="111"/>
        <v>0.0123739471793018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0.228804257936938</v>
      </c>
      <c r="AC118" s="25">
        <f t="shared" si="113"/>
        <v>10.2321666666667</v>
      </c>
      <c r="AD118" s="1">
        <f t="shared" si="114"/>
        <v>0.29</v>
      </c>
      <c r="AE118" s="26">
        <f t="shared" si="115"/>
        <v>82.0958333333333</v>
      </c>
      <c r="AF118" s="1">
        <f t="shared" si="116"/>
        <v>1921997.52185844</v>
      </c>
      <c r="AG118" s="1">
        <f>SUM(AF107:AF118)</f>
        <v>26004117.8382556</v>
      </c>
    </row>
    <row r="119" s="1" customFormat="1" spans="1:46">
      <c r="A119" s="6"/>
      <c r="B119" s="6"/>
      <c r="C119" s="9">
        <v>12</v>
      </c>
      <c r="D119" s="12">
        <v>-4.09712071406452</v>
      </c>
      <c r="E119" s="13">
        <f t="shared" si="117"/>
        <v>1.78045458736667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-2</v>
      </c>
      <c r="E123" s="9"/>
      <c r="F123" s="9"/>
      <c r="G123" s="6">
        <v>1</v>
      </c>
      <c r="H123" s="11">
        <f t="shared" ref="H123:H134" si="119">E124</f>
        <v>-2</v>
      </c>
      <c r="I123" s="11">
        <f t="shared" ref="I123:I134" si="120">H123+273.15</f>
        <v>271.15</v>
      </c>
      <c r="J123" s="11">
        <f t="shared" ref="J123:J134" si="121">EXP(($C$18*(I123-$C$16))/($C$19*I123*$C$16))</f>
        <v>0.0133973643023479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0.00698297422166977</v>
      </c>
      <c r="Q123" s="16">
        <f t="shared" ref="Q123:Q134" si="125">P123*$B$125</f>
        <v>0.00181557329763414</v>
      </c>
      <c r="R123" s="11">
        <f t="shared" ref="R123:R134" si="126">L123*$B$125</f>
        <v>0.1355172</v>
      </c>
      <c r="S123" s="17">
        <f t="shared" ref="S123:S134" si="127">Q123/R123</f>
        <v>0.0133973643023479</v>
      </c>
      <c r="T123" s="3">
        <v>0.01</v>
      </c>
      <c r="U123" s="18">
        <f t="shared" ref="U123:U134" si="128">S123*T123</f>
        <v>0.000133973643023479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0.00562397364302348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0.0833333333333333</v>
      </c>
      <c r="AX123" s="1">
        <f t="shared" ref="AX123:AX134" si="134">AW123*10000*AV123*0.67*AU123*AT123</f>
        <v>42.5531048211791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-4.36268642419355</v>
      </c>
      <c r="E124" s="13">
        <f t="shared" ref="E124:E135" si="135">D123</f>
        <v>-2</v>
      </c>
      <c r="F124" s="9" t="s">
        <v>107</v>
      </c>
      <c r="G124" s="6">
        <v>2</v>
      </c>
      <c r="H124" s="11">
        <f t="shared" si="119"/>
        <v>-4.36268642419355</v>
      </c>
      <c r="I124" s="11">
        <f t="shared" si="120"/>
        <v>268.787313575806</v>
      </c>
      <c r="J124" s="11">
        <f t="shared" si="121"/>
        <v>0.00977091073311308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1.03545702577833</v>
      </c>
      <c r="P124" s="11">
        <f t="shared" si="124"/>
        <v>0.0101173581668548</v>
      </c>
      <c r="Q124" s="16">
        <f t="shared" si="125"/>
        <v>0.00263051312338226</v>
      </c>
      <c r="R124" s="11">
        <f t="shared" si="126"/>
        <v>0.1355172</v>
      </c>
      <c r="S124" s="17">
        <f t="shared" si="127"/>
        <v>0.0194109170155689</v>
      </c>
      <c r="T124" s="3">
        <v>0.01</v>
      </c>
      <c r="U124" s="18">
        <f t="shared" si="128"/>
        <v>0.000194109170155689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0.00568410917015569</v>
      </c>
      <c r="AU124" s="25">
        <f t="shared" si="132"/>
        <v>52.122</v>
      </c>
      <c r="AV124" s="1">
        <f t="shared" si="133"/>
        <v>0.26</v>
      </c>
      <c r="AW124" s="2">
        <f t="shared" ref="AW124:AW134" si="137">$E$10/12</f>
        <v>0.0833333333333333</v>
      </c>
      <c r="AX124" s="1">
        <f t="shared" si="134"/>
        <v>43.0081128905551</v>
      </c>
    </row>
    <row r="125" s="1" customFormat="1" spans="1:50">
      <c r="A125" s="6" t="s">
        <v>70</v>
      </c>
      <c r="B125" s="6">
        <v>0.26</v>
      </c>
      <c r="C125" s="9">
        <v>2</v>
      </c>
      <c r="D125" s="12">
        <v>-1.05166477192857</v>
      </c>
      <c r="E125" s="13">
        <f t="shared" si="135"/>
        <v>-4.36268642419355</v>
      </c>
      <c r="F125" s="9" t="s">
        <v>107</v>
      </c>
      <c r="G125" s="6">
        <v>3</v>
      </c>
      <c r="H125" s="11">
        <f t="shared" si="119"/>
        <v>-1.05166477192857</v>
      </c>
      <c r="I125" s="11">
        <f t="shared" si="120"/>
        <v>272.098335228071</v>
      </c>
      <c r="J125" s="11">
        <f t="shared" si="121"/>
        <v>0.0151835294322294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1.54655966761148</v>
      </c>
      <c r="P125" s="11">
        <f t="shared" si="124"/>
        <v>0.0234822342318777</v>
      </c>
      <c r="Q125" s="16">
        <f t="shared" si="125"/>
        <v>0.00610538090028821</v>
      </c>
      <c r="R125" s="11">
        <f t="shared" si="126"/>
        <v>0.1355172</v>
      </c>
      <c r="S125" s="17">
        <f t="shared" si="127"/>
        <v>0.0450524427916767</v>
      </c>
      <c r="T125" s="3">
        <v>0.01</v>
      </c>
      <c r="U125" s="18">
        <f t="shared" si="128"/>
        <v>0.000450524427916767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0.00594052442791677</v>
      </c>
      <c r="AU125" s="25">
        <f t="shared" si="132"/>
        <v>52.122</v>
      </c>
      <c r="AV125" s="1">
        <f t="shared" si="133"/>
        <v>0.26</v>
      </c>
      <c r="AW125" s="2">
        <f t="shared" si="137"/>
        <v>0.0833333333333333</v>
      </c>
      <c r="AX125" s="1">
        <f t="shared" si="134"/>
        <v>44.9482473993276</v>
      </c>
    </row>
    <row r="126" s="1" customFormat="1" spans="1:50">
      <c r="A126" s="6"/>
      <c r="B126" s="6"/>
      <c r="C126" s="9">
        <v>3</v>
      </c>
      <c r="D126" s="12">
        <v>3.52373057964516</v>
      </c>
      <c r="E126" s="13">
        <f t="shared" si="135"/>
        <v>-1.05166477192857</v>
      </c>
      <c r="F126" s="9" t="s">
        <v>107</v>
      </c>
      <c r="G126" s="6">
        <v>4</v>
      </c>
      <c r="H126" s="11">
        <f t="shared" si="119"/>
        <v>3.52373057964516</v>
      </c>
      <c r="I126" s="11">
        <f t="shared" si="120"/>
        <v>276.673730579645</v>
      </c>
      <c r="J126" s="11">
        <f t="shared" si="121"/>
        <v>0.0274393476517638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2.0442974333796</v>
      </c>
      <c r="P126" s="11">
        <f t="shared" si="124"/>
        <v>0.0560941879781112</v>
      </c>
      <c r="Q126" s="16">
        <f t="shared" si="125"/>
        <v>0.0145844888743089</v>
      </c>
      <c r="R126" s="11">
        <f t="shared" si="126"/>
        <v>0.1355172</v>
      </c>
      <c r="S126" s="17">
        <f t="shared" si="127"/>
        <v>0.107620943129794</v>
      </c>
      <c r="T126" s="3">
        <v>0.01</v>
      </c>
      <c r="U126" s="18">
        <f t="shared" si="128"/>
        <v>0.00107620943129794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0.00656620943129794</v>
      </c>
      <c r="AU126" s="25">
        <f t="shared" si="132"/>
        <v>52.122</v>
      </c>
      <c r="AV126" s="1">
        <f t="shared" si="133"/>
        <v>0.26</v>
      </c>
      <c r="AW126" s="2">
        <f t="shared" si="137"/>
        <v>0.0833333333333333</v>
      </c>
      <c r="AX126" s="1">
        <f t="shared" si="134"/>
        <v>49.6824160181558</v>
      </c>
    </row>
    <row r="127" s="1" customFormat="1" spans="1:50">
      <c r="A127" s="6"/>
      <c r="B127" s="6"/>
      <c r="C127" s="9">
        <v>4</v>
      </c>
      <c r="D127" s="12">
        <v>11.5652069764333</v>
      </c>
      <c r="E127" s="13">
        <f t="shared" si="135"/>
        <v>3.52373057964516</v>
      </c>
      <c r="F127" s="9" t="s">
        <v>107</v>
      </c>
      <c r="G127" s="6">
        <v>5</v>
      </c>
      <c r="H127" s="11">
        <f t="shared" si="119"/>
        <v>11.5652069764333</v>
      </c>
      <c r="I127" s="11">
        <f t="shared" si="120"/>
        <v>284.715206976433</v>
      </c>
      <c r="J127" s="11">
        <f t="shared" si="121"/>
        <v>0.0741394158076222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1.88879308313141</v>
      </c>
      <c r="O127" s="11">
        <f t="shared" si="136"/>
        <v>0.620630162270074</v>
      </c>
      <c r="P127" s="11">
        <f t="shared" si="124"/>
        <v>0.0460131576632931</v>
      </c>
      <c r="Q127" s="16">
        <f t="shared" si="125"/>
        <v>0.0119634209924562</v>
      </c>
      <c r="R127" s="11">
        <f t="shared" si="126"/>
        <v>0.1355172</v>
      </c>
      <c r="S127" s="17">
        <f t="shared" si="127"/>
        <v>0.0882797238465391</v>
      </c>
      <c r="T127" s="3">
        <v>0.01</v>
      </c>
      <c r="U127" s="18">
        <f t="shared" si="128"/>
        <v>0.00088279723846539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0.0108327972384654</v>
      </c>
      <c r="AU127" s="25">
        <f t="shared" si="132"/>
        <v>52.122</v>
      </c>
      <c r="AV127" s="1">
        <f t="shared" si="133"/>
        <v>0.26</v>
      </c>
      <c r="AW127" s="2">
        <f t="shared" si="137"/>
        <v>0.0833333333333333</v>
      </c>
      <c r="AX127" s="1">
        <f t="shared" si="134"/>
        <v>81.965027870788</v>
      </c>
    </row>
    <row r="128" s="1" customFormat="1" spans="1:50">
      <c r="A128" s="6"/>
      <c r="B128" s="6"/>
      <c r="C128" s="9">
        <v>5</v>
      </c>
      <c r="D128" s="12">
        <v>18.2468143503226</v>
      </c>
      <c r="E128" s="13">
        <f t="shared" si="135"/>
        <v>11.5652069764333</v>
      </c>
      <c r="F128" s="9" t="s">
        <v>109</v>
      </c>
      <c r="G128" s="6">
        <v>6</v>
      </c>
      <c r="H128" s="11">
        <f t="shared" si="119"/>
        <v>18.2468143503226</v>
      </c>
      <c r="I128" s="11">
        <f t="shared" si="120"/>
        <v>291.396814350323</v>
      </c>
      <c r="J128" s="11">
        <f t="shared" si="121"/>
        <v>0.162406283894352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1.09583700460678</v>
      </c>
      <c r="P128" s="11">
        <f t="shared" si="124"/>
        <v>0.177970815672105</v>
      </c>
      <c r="Q128" s="16">
        <f t="shared" si="125"/>
        <v>0.0462724120747473</v>
      </c>
      <c r="R128" s="11">
        <f t="shared" si="126"/>
        <v>0.1355172</v>
      </c>
      <c r="S128" s="17">
        <f t="shared" si="127"/>
        <v>0.341450473259094</v>
      </c>
      <c r="T128" s="3">
        <v>0.01</v>
      </c>
      <c r="U128" s="18">
        <f t="shared" si="128"/>
        <v>0.00341450473259094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0.0133645047325909</v>
      </c>
      <c r="AU128" s="25">
        <f t="shared" si="132"/>
        <v>52.122</v>
      </c>
      <c r="AV128" s="1">
        <f t="shared" si="133"/>
        <v>0.26</v>
      </c>
      <c r="AW128" s="2">
        <f t="shared" si="137"/>
        <v>0.0833333333333333</v>
      </c>
      <c r="AX128" s="1">
        <f t="shared" si="134"/>
        <v>101.120881225067</v>
      </c>
    </row>
    <row r="129" s="1" customFormat="1" spans="1:50">
      <c r="A129" s="6"/>
      <c r="B129" s="6"/>
      <c r="C129" s="9">
        <v>6</v>
      </c>
      <c r="D129" s="12">
        <v>20.4726262293333</v>
      </c>
      <c r="E129" s="13">
        <f t="shared" si="135"/>
        <v>18.2468143503226</v>
      </c>
      <c r="F129" s="9" t="s">
        <v>107</v>
      </c>
      <c r="G129" s="6">
        <v>7</v>
      </c>
      <c r="H129" s="11">
        <f t="shared" si="119"/>
        <v>20.4726262293333</v>
      </c>
      <c r="I129" s="11">
        <f t="shared" si="120"/>
        <v>293.622626229333</v>
      </c>
      <c r="J129" s="11">
        <f t="shared" si="121"/>
        <v>0.209222449345569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1.43908618893468</v>
      </c>
      <c r="P129" s="11">
        <f t="shared" si="124"/>
        <v>0.301089137268294</v>
      </c>
      <c r="Q129" s="16">
        <f t="shared" si="125"/>
        <v>0.0782831756897564</v>
      </c>
      <c r="R129" s="11">
        <f t="shared" si="126"/>
        <v>0.1355172</v>
      </c>
      <c r="S129" s="17">
        <f t="shared" si="127"/>
        <v>0.577662287073201</v>
      </c>
      <c r="T129" s="3">
        <v>0.01</v>
      </c>
      <c r="U129" s="18">
        <f t="shared" si="128"/>
        <v>0.00577662287073201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0.015726622870732</v>
      </c>
      <c r="AU129" s="25">
        <f t="shared" si="132"/>
        <v>52.122</v>
      </c>
      <c r="AV129" s="1">
        <f t="shared" si="133"/>
        <v>0.26</v>
      </c>
      <c r="AW129" s="2">
        <f t="shared" si="137"/>
        <v>0.0833333333333333</v>
      </c>
      <c r="AX129" s="1">
        <f t="shared" si="134"/>
        <v>118.993557576781</v>
      </c>
    </row>
    <row r="130" s="1" customFormat="1" spans="1:50">
      <c r="A130" s="6"/>
      <c r="B130" s="6"/>
      <c r="C130" s="9">
        <v>7</v>
      </c>
      <c r="D130" s="12">
        <v>23.7930212241936</v>
      </c>
      <c r="E130" s="13">
        <f t="shared" si="135"/>
        <v>20.4726262293333</v>
      </c>
      <c r="F130" s="9" t="s">
        <v>107</v>
      </c>
      <c r="G130" s="6">
        <v>8</v>
      </c>
      <c r="H130" s="11">
        <f t="shared" si="119"/>
        <v>23.7930212241936</v>
      </c>
      <c r="I130" s="11">
        <f t="shared" si="120"/>
        <v>296.943021224194</v>
      </c>
      <c r="J130" s="11">
        <f t="shared" si="121"/>
        <v>0.303141812654248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1.65921705166638</v>
      </c>
      <c r="P130" s="11">
        <f t="shared" si="124"/>
        <v>0.502978064628984</v>
      </c>
      <c r="Q130" s="16">
        <f t="shared" si="125"/>
        <v>0.130774296803536</v>
      </c>
      <c r="R130" s="11">
        <f t="shared" si="126"/>
        <v>0.1355172</v>
      </c>
      <c r="S130" s="17">
        <f t="shared" si="127"/>
        <v>0.965001466998549</v>
      </c>
      <c r="T130" s="3">
        <v>0.01</v>
      </c>
      <c r="U130" s="18">
        <f t="shared" si="128"/>
        <v>0.00965001466998549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0.0196000146699855</v>
      </c>
      <c r="AU130" s="25">
        <f t="shared" si="132"/>
        <v>52.122</v>
      </c>
      <c r="AV130" s="1">
        <f t="shared" si="133"/>
        <v>0.26</v>
      </c>
      <c r="AW130" s="2">
        <f t="shared" si="137"/>
        <v>0.0833333333333333</v>
      </c>
      <c r="AX130" s="1">
        <f t="shared" si="134"/>
        <v>148.301100198641</v>
      </c>
    </row>
    <row r="131" s="1" customFormat="1" spans="1:50">
      <c r="A131" s="6"/>
      <c r="B131" s="6"/>
      <c r="C131" s="9">
        <v>8</v>
      </c>
      <c r="D131" s="12">
        <v>21.072837556129</v>
      </c>
      <c r="E131" s="13">
        <f t="shared" si="135"/>
        <v>23.7930212241936</v>
      </c>
      <c r="F131" s="9" t="s">
        <v>107</v>
      </c>
      <c r="G131" s="6">
        <v>9</v>
      </c>
      <c r="H131" s="11">
        <f t="shared" si="119"/>
        <v>21.072837556129</v>
      </c>
      <c r="I131" s="11">
        <f t="shared" si="120"/>
        <v>294.222837556129</v>
      </c>
      <c r="J131" s="11">
        <f t="shared" si="121"/>
        <v>0.223865605288899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1.6774589870374</v>
      </c>
      <c r="P131" s="11">
        <f t="shared" si="124"/>
        <v>0.37552537148043</v>
      </c>
      <c r="Q131" s="16">
        <f t="shared" si="125"/>
        <v>0.0976365965849118</v>
      </c>
      <c r="R131" s="11">
        <f t="shared" si="126"/>
        <v>0.1355172</v>
      </c>
      <c r="S131" s="17">
        <f t="shared" si="127"/>
        <v>0.720473833468459</v>
      </c>
      <c r="T131" s="3">
        <v>0.01</v>
      </c>
      <c r="U131" s="18">
        <f t="shared" si="128"/>
        <v>0.00720473833468459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9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0.0126947383346846</v>
      </c>
      <c r="AU131" s="25">
        <f t="shared" si="132"/>
        <v>52.122</v>
      </c>
      <c r="AV131" s="1">
        <f t="shared" si="133"/>
        <v>0.26</v>
      </c>
      <c r="AW131" s="2">
        <f t="shared" si="137"/>
        <v>0.0833333333333333</v>
      </c>
      <c r="AX131" s="1">
        <f t="shared" si="134"/>
        <v>96.0531761565758</v>
      </c>
    </row>
    <row r="132" s="1" customFormat="1" spans="1:50">
      <c r="A132" s="6"/>
      <c r="B132" s="6"/>
      <c r="C132" s="9">
        <v>9</v>
      </c>
      <c r="D132" s="12">
        <v>17.400192521</v>
      </c>
      <c r="E132" s="13">
        <f t="shared" si="135"/>
        <v>21.072837556129</v>
      </c>
      <c r="F132" s="9" t="s">
        <v>107</v>
      </c>
      <c r="G132" s="6">
        <v>10</v>
      </c>
      <c r="H132" s="11">
        <f t="shared" si="119"/>
        <v>17.400192521</v>
      </c>
      <c r="I132" s="11">
        <f t="shared" si="120"/>
        <v>290.550192521</v>
      </c>
      <c r="J132" s="11">
        <f t="shared" si="121"/>
        <v>0.147339129028294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1.82315361555697</v>
      </c>
      <c r="P132" s="11">
        <f t="shared" si="124"/>
        <v>0.268621865800949</v>
      </c>
      <c r="Q132" s="16">
        <f t="shared" si="125"/>
        <v>0.0698416851082466</v>
      </c>
      <c r="R132" s="11">
        <f t="shared" si="126"/>
        <v>0.1355172</v>
      </c>
      <c r="S132" s="17">
        <f t="shared" si="127"/>
        <v>0.515371370632264</v>
      </c>
      <c r="T132" s="3">
        <v>0.01</v>
      </c>
      <c r="U132" s="18">
        <f t="shared" si="128"/>
        <v>0.00515371370632264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9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0.0106437137063226</v>
      </c>
      <c r="AU132" s="25">
        <f t="shared" si="132"/>
        <v>52.122</v>
      </c>
      <c r="AV132" s="1">
        <f t="shared" si="133"/>
        <v>0.26</v>
      </c>
      <c r="AW132" s="2">
        <f t="shared" si="137"/>
        <v>0.0833333333333333</v>
      </c>
      <c r="AX132" s="1">
        <f t="shared" si="134"/>
        <v>80.5343505821044</v>
      </c>
    </row>
    <row r="133" s="1" customFormat="1" spans="1:50">
      <c r="A133" s="6"/>
      <c r="B133" s="6"/>
      <c r="C133" s="9">
        <v>10</v>
      </c>
      <c r="D133" s="12">
        <v>8.85837775245161</v>
      </c>
      <c r="E133" s="13">
        <f t="shared" si="135"/>
        <v>17.400192521</v>
      </c>
      <c r="F133" s="9" t="s">
        <v>107</v>
      </c>
      <c r="G133" s="6">
        <v>11</v>
      </c>
      <c r="H133" s="11">
        <f t="shared" si="119"/>
        <v>8.85837775245161</v>
      </c>
      <c r="I133" s="11">
        <f t="shared" si="120"/>
        <v>282.008377752452</v>
      </c>
      <c r="J133" s="11">
        <f t="shared" si="121"/>
        <v>0.0533939750890463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1.47680516226822</v>
      </c>
      <c r="O133" s="11">
        <f t="shared" si="136"/>
        <v>0.598946587487801</v>
      </c>
      <c r="P133" s="11">
        <f t="shared" si="124"/>
        <v>0.0319801391719929</v>
      </c>
      <c r="Q133" s="16">
        <f t="shared" si="125"/>
        <v>0.00831483618471816</v>
      </c>
      <c r="R133" s="11">
        <f t="shared" si="126"/>
        <v>0.1355172</v>
      </c>
      <c r="S133" s="17">
        <f t="shared" si="127"/>
        <v>0.0613563162810194</v>
      </c>
      <c r="T133" s="3">
        <v>0.01</v>
      </c>
      <c r="U133" s="18">
        <f t="shared" si="128"/>
        <v>0.000613563162810194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0.00610356316281019</v>
      </c>
      <c r="AU133" s="25">
        <f t="shared" si="132"/>
        <v>52.122</v>
      </c>
      <c r="AV133" s="1">
        <f t="shared" si="133"/>
        <v>0.26</v>
      </c>
      <c r="AW133" s="2">
        <f t="shared" si="137"/>
        <v>0.0833333333333333</v>
      </c>
      <c r="AX133" s="1">
        <f t="shared" si="134"/>
        <v>46.1818599331343</v>
      </c>
    </row>
    <row r="134" s="1" customFormat="1" spans="1:51">
      <c r="A134" s="6"/>
      <c r="B134" s="6"/>
      <c r="C134" s="9">
        <v>11</v>
      </c>
      <c r="D134" s="12">
        <v>1.78045458736667</v>
      </c>
      <c r="E134" s="13">
        <f t="shared" si="135"/>
        <v>8.85837775245161</v>
      </c>
      <c r="F134" s="9" t="s">
        <v>109</v>
      </c>
      <c r="G134" s="6">
        <v>12</v>
      </c>
      <c r="H134" s="11">
        <f t="shared" si="119"/>
        <v>1.78045458736667</v>
      </c>
      <c r="I134" s="11">
        <f t="shared" si="120"/>
        <v>274.930454587367</v>
      </c>
      <c r="J134" s="11">
        <f t="shared" si="121"/>
        <v>0.0219514014579969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1.08818644831581</v>
      </c>
      <c r="P134" s="11">
        <f t="shared" si="124"/>
        <v>0.0238872175881321</v>
      </c>
      <c r="Q134" s="16">
        <f t="shared" si="125"/>
        <v>0.00621067657291436</v>
      </c>
      <c r="R134" s="11">
        <f t="shared" si="126"/>
        <v>0.1355172</v>
      </c>
      <c r="S134" s="17">
        <f t="shared" si="127"/>
        <v>0.045829433997414</v>
      </c>
      <c r="T134" s="3">
        <v>0.01</v>
      </c>
      <c r="U134" s="18">
        <f t="shared" si="128"/>
        <v>0.00045829433997414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0.00594829433997414</v>
      </c>
      <c r="AU134" s="25">
        <f t="shared" si="132"/>
        <v>52.122</v>
      </c>
      <c r="AV134" s="1">
        <f t="shared" si="133"/>
        <v>0.26</v>
      </c>
      <c r="AW134" s="2">
        <f t="shared" si="137"/>
        <v>0.0833333333333333</v>
      </c>
      <c r="AX134" s="1">
        <f t="shared" si="134"/>
        <v>45.0070374832105</v>
      </c>
      <c r="AY134" s="1">
        <f>SUM(AX123:AX134)</f>
        <v>898.348872155519</v>
      </c>
    </row>
    <row r="135" s="1" customFormat="1" spans="1:46">
      <c r="A135" s="6"/>
      <c r="B135" s="6"/>
      <c r="C135" s="9">
        <v>12</v>
      </c>
      <c r="D135" s="12">
        <v>-4.09712071406452</v>
      </c>
      <c r="E135" s="13">
        <f t="shared" si="135"/>
        <v>1.78045458736667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-2</v>
      </c>
      <c r="E139" s="9"/>
      <c r="F139" s="9"/>
      <c r="G139" s="6">
        <v>1</v>
      </c>
      <c r="H139" s="11">
        <f t="shared" ref="H139:H150" si="138">E140</f>
        <v>-2</v>
      </c>
      <c r="I139" s="11">
        <f t="shared" ref="I139:I150" si="139">H139+273.15</f>
        <v>271.15</v>
      </c>
      <c r="J139" s="11">
        <f t="shared" ref="J139:J150" si="140">EXP(($C$18*(I139-$C$16))/($C$19*I139*$C$16))</f>
        <v>0.0133973643023479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0.00381422961687844</v>
      </c>
      <c r="Q139" s="16">
        <f t="shared" ref="Q139:Q150" si="144">P139*$B$125</f>
        <v>0.000991699700388395</v>
      </c>
      <c r="R139" s="11">
        <f t="shared" ref="R139:R150" si="145">L139*$B$125</f>
        <v>0.074022</v>
      </c>
      <c r="S139" s="17">
        <f t="shared" ref="S139:S150" si="146">Q139/R139</f>
        <v>0.0133973643023479</v>
      </c>
      <c r="T139" s="3">
        <v>0.01</v>
      </c>
      <c r="U139" s="18">
        <f t="shared" ref="U139:U150" si="147">S139*T139</f>
        <v>0.000133973643023479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0.00562397364302348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>$E$11/12</f>
        <v>1</v>
      </c>
      <c r="AX139" s="1">
        <f t="shared" ref="AX139:AX150" si="153">AW139*10000*AV139*0.67*AU139*AT139</f>
        <v>278.919510592602</v>
      </c>
      <c r="AZ139" s="2">
        <f>$E$12/12</f>
        <v>0.491666666666667</v>
      </c>
      <c r="BA139" s="1">
        <f t="shared" ref="BA139:BA150" si="154">AZ139*10000*AV139*0.67*AU139*AT139</f>
        <v>137.135426041363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-4.36268642419355</v>
      </c>
      <c r="E140" s="13">
        <f t="shared" ref="E140:E151" si="155">D139</f>
        <v>-2</v>
      </c>
      <c r="F140" s="9" t="s">
        <v>107</v>
      </c>
      <c r="G140" s="6">
        <v>2</v>
      </c>
      <c r="H140" s="11">
        <f t="shared" si="138"/>
        <v>-4.36268642419355</v>
      </c>
      <c r="I140" s="11">
        <f t="shared" si="139"/>
        <v>268.787313575806</v>
      </c>
      <c r="J140" s="11">
        <f t="shared" si="140"/>
        <v>0.00977091073311308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0.565585770383122</v>
      </c>
      <c r="P140" s="11">
        <f t="shared" si="143"/>
        <v>0.00552628807433247</v>
      </c>
      <c r="Q140" s="16">
        <f t="shared" si="144"/>
        <v>0.00143683489932644</v>
      </c>
      <c r="R140" s="11">
        <f t="shared" si="145"/>
        <v>0.074022</v>
      </c>
      <c r="S140" s="17">
        <f t="shared" si="146"/>
        <v>0.0194109170155689</v>
      </c>
      <c r="T140" s="3">
        <v>0.01</v>
      </c>
      <c r="U140" s="18">
        <f t="shared" si="147"/>
        <v>0.000194109170155689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0.00568410917015569</v>
      </c>
      <c r="AU140" s="25">
        <f t="shared" si="151"/>
        <v>28.47</v>
      </c>
      <c r="AV140" s="1">
        <f t="shared" si="152"/>
        <v>0.26</v>
      </c>
      <c r="AW140" s="2">
        <f t="shared" ref="AW140:AW150" si="157">$E$11/12</f>
        <v>1</v>
      </c>
      <c r="AX140" s="1">
        <f t="shared" si="153"/>
        <v>281.901916425487</v>
      </c>
      <c r="AZ140" s="2">
        <f t="shared" ref="AZ140:AZ150" si="158">$E$12/12</f>
        <v>0.491666666666667</v>
      </c>
      <c r="BA140" s="1">
        <f t="shared" si="154"/>
        <v>138.601775575865</v>
      </c>
    </row>
    <row r="141" s="1" customFormat="1" spans="1:53">
      <c r="A141" s="6" t="s">
        <v>70</v>
      </c>
      <c r="B141" s="6">
        <v>0.26</v>
      </c>
      <c r="C141" s="9">
        <v>2</v>
      </c>
      <c r="D141" s="12">
        <v>-1.05166477192857</v>
      </c>
      <c r="E141" s="13">
        <f t="shared" si="155"/>
        <v>-4.36268642419355</v>
      </c>
      <c r="F141" s="9" t="s">
        <v>107</v>
      </c>
      <c r="G141" s="6">
        <v>3</v>
      </c>
      <c r="H141" s="11">
        <f t="shared" si="138"/>
        <v>-1.05166477192857</v>
      </c>
      <c r="I141" s="11">
        <f t="shared" si="139"/>
        <v>272.098335228071</v>
      </c>
      <c r="J141" s="11">
        <f t="shared" si="140"/>
        <v>0.0151835294322294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0.844759482308789</v>
      </c>
      <c r="P141" s="11">
        <f t="shared" si="143"/>
        <v>0.0128264304627904</v>
      </c>
      <c r="Q141" s="16">
        <f t="shared" si="144"/>
        <v>0.0033348719203255</v>
      </c>
      <c r="R141" s="11">
        <f t="shared" si="145"/>
        <v>0.074022</v>
      </c>
      <c r="S141" s="17">
        <f t="shared" si="146"/>
        <v>0.0450524427916767</v>
      </c>
      <c r="T141" s="3">
        <v>0.01</v>
      </c>
      <c r="U141" s="18">
        <f t="shared" si="147"/>
        <v>0.000450524427916767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0.00594052442791677</v>
      </c>
      <c r="AU141" s="25">
        <f t="shared" si="151"/>
        <v>28.47</v>
      </c>
      <c r="AV141" s="1">
        <f t="shared" si="152"/>
        <v>0.26</v>
      </c>
      <c r="AW141" s="2">
        <f t="shared" si="157"/>
        <v>1</v>
      </c>
      <c r="AX141" s="1">
        <f t="shared" si="153"/>
        <v>294.618764466181</v>
      </c>
      <c r="AZ141" s="2">
        <f t="shared" si="158"/>
        <v>0.491666666666667</v>
      </c>
      <c r="BA141" s="1">
        <f t="shared" si="154"/>
        <v>144.854225862539</v>
      </c>
    </row>
    <row r="142" s="1" customFormat="1" spans="1:53">
      <c r="A142" s="6"/>
      <c r="B142" s="6"/>
      <c r="C142" s="9">
        <v>3</v>
      </c>
      <c r="D142" s="12">
        <v>3.52373057964516</v>
      </c>
      <c r="E142" s="13">
        <f t="shared" si="155"/>
        <v>-1.05166477192857</v>
      </c>
      <c r="F142" s="9" t="s">
        <v>107</v>
      </c>
      <c r="G142" s="6">
        <v>4</v>
      </c>
      <c r="H142" s="11">
        <f t="shared" si="138"/>
        <v>3.52373057964516</v>
      </c>
      <c r="I142" s="11">
        <f t="shared" si="139"/>
        <v>276.673730579645</v>
      </c>
      <c r="J142" s="11">
        <f t="shared" si="140"/>
        <v>0.0274393476517638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1.116633051846</v>
      </c>
      <c r="P142" s="11">
        <f t="shared" si="143"/>
        <v>0.0306396825090523</v>
      </c>
      <c r="Q142" s="16">
        <f t="shared" si="144"/>
        <v>0.00796631745235361</v>
      </c>
      <c r="R142" s="11">
        <f t="shared" si="145"/>
        <v>0.074022</v>
      </c>
      <c r="S142" s="17">
        <f t="shared" si="146"/>
        <v>0.107620943129794</v>
      </c>
      <c r="T142" s="3">
        <v>0.01</v>
      </c>
      <c r="U142" s="18">
        <f t="shared" si="147"/>
        <v>0.00107620943129794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0.00656620943129794</v>
      </c>
      <c r="AU142" s="25">
        <f t="shared" si="151"/>
        <v>28.47</v>
      </c>
      <c r="AV142" s="1">
        <f t="shared" si="152"/>
        <v>0.26</v>
      </c>
      <c r="AW142" s="2">
        <f t="shared" si="157"/>
        <v>1</v>
      </c>
      <c r="AX142" s="1">
        <f t="shared" si="153"/>
        <v>325.649449530769</v>
      </c>
      <c r="AZ142" s="2">
        <f t="shared" si="158"/>
        <v>0.491666666666667</v>
      </c>
      <c r="BA142" s="1">
        <f t="shared" si="154"/>
        <v>160.110979352628</v>
      </c>
    </row>
    <row r="143" s="1" customFormat="1" spans="1:53">
      <c r="A143" s="6"/>
      <c r="B143" s="6"/>
      <c r="C143" s="9">
        <v>4</v>
      </c>
      <c r="D143" s="12">
        <v>11.5652069764333</v>
      </c>
      <c r="E143" s="13">
        <f t="shared" si="155"/>
        <v>3.52373057964516</v>
      </c>
      <c r="F143" s="9" t="s">
        <v>107</v>
      </c>
      <c r="G143" s="6">
        <v>5</v>
      </c>
      <c r="H143" s="11">
        <f t="shared" si="138"/>
        <v>11.5652069764333</v>
      </c>
      <c r="I143" s="11">
        <f t="shared" si="139"/>
        <v>284.715206976433</v>
      </c>
      <c r="J143" s="11">
        <f t="shared" si="140"/>
        <v>0.0741394158076222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1.0316937008701</v>
      </c>
      <c r="O143" s="11">
        <f t="shared" si="156"/>
        <v>0.338999668466847</v>
      </c>
      <c r="P143" s="11">
        <f t="shared" si="143"/>
        <v>0.0251332373791097</v>
      </c>
      <c r="Q143" s="16">
        <f t="shared" si="144"/>
        <v>0.00653464171856851</v>
      </c>
      <c r="R143" s="11">
        <f t="shared" si="145"/>
        <v>0.074022</v>
      </c>
      <c r="S143" s="17">
        <f t="shared" si="146"/>
        <v>0.0882797238465391</v>
      </c>
      <c r="T143" s="3">
        <v>0.01</v>
      </c>
      <c r="U143" s="18">
        <f t="shared" si="147"/>
        <v>0.00088279723846539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0.0108327972384654</v>
      </c>
      <c r="AU143" s="25">
        <f t="shared" si="151"/>
        <v>28.47</v>
      </c>
      <c r="AV143" s="1">
        <f t="shared" si="152"/>
        <v>0.26</v>
      </c>
      <c r="AW143" s="2">
        <f t="shared" si="157"/>
        <v>1</v>
      </c>
      <c r="AX143" s="1">
        <f t="shared" si="153"/>
        <v>537.249762514409</v>
      </c>
      <c r="AZ143" s="2">
        <f t="shared" si="158"/>
        <v>0.491666666666667</v>
      </c>
      <c r="BA143" s="1">
        <f t="shared" si="154"/>
        <v>264.147799902918</v>
      </c>
    </row>
    <row r="144" s="1" customFormat="1" spans="1:53">
      <c r="A144" s="6"/>
      <c r="B144" s="6"/>
      <c r="C144" s="9">
        <v>5</v>
      </c>
      <c r="D144" s="12">
        <v>18.2468143503226</v>
      </c>
      <c r="E144" s="13">
        <f t="shared" si="155"/>
        <v>11.5652069764333</v>
      </c>
      <c r="F144" s="9" t="s">
        <v>109</v>
      </c>
      <c r="G144" s="6">
        <v>6</v>
      </c>
      <c r="H144" s="11">
        <f t="shared" si="138"/>
        <v>18.2468143503226</v>
      </c>
      <c r="I144" s="11">
        <f t="shared" si="139"/>
        <v>291.396814350323</v>
      </c>
      <c r="J144" s="11">
        <f t="shared" si="140"/>
        <v>0.162406283894352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0.598566431087738</v>
      </c>
      <c r="P144" s="11">
        <f t="shared" si="143"/>
        <v>0.097210949736864</v>
      </c>
      <c r="Q144" s="16">
        <f t="shared" si="144"/>
        <v>0.0252748469315846</v>
      </c>
      <c r="R144" s="11">
        <f t="shared" si="145"/>
        <v>0.074022</v>
      </c>
      <c r="S144" s="17">
        <f t="shared" si="146"/>
        <v>0.341450473259094</v>
      </c>
      <c r="T144" s="3">
        <v>0.01</v>
      </c>
      <c r="U144" s="18">
        <f t="shared" si="147"/>
        <v>0.00341450473259094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0.0133645047325909</v>
      </c>
      <c r="AU144" s="25">
        <f t="shared" si="151"/>
        <v>28.47</v>
      </c>
      <c r="AV144" s="1">
        <f t="shared" si="152"/>
        <v>0.26</v>
      </c>
      <c r="AW144" s="2">
        <f t="shared" si="157"/>
        <v>1</v>
      </c>
      <c r="AX144" s="1">
        <f t="shared" si="153"/>
        <v>662.809137441617</v>
      </c>
      <c r="AZ144" s="2">
        <f t="shared" si="158"/>
        <v>0.491666666666667</v>
      </c>
      <c r="BA144" s="1">
        <f t="shared" si="154"/>
        <v>325.881159242128</v>
      </c>
    </row>
    <row r="145" s="1" customFormat="1" spans="1:53">
      <c r="A145" s="6"/>
      <c r="B145" s="6"/>
      <c r="C145" s="9">
        <v>6</v>
      </c>
      <c r="D145" s="12">
        <v>20.4726262293333</v>
      </c>
      <c r="E145" s="13">
        <f t="shared" si="155"/>
        <v>18.2468143503226</v>
      </c>
      <c r="F145" s="9" t="s">
        <v>107</v>
      </c>
      <c r="G145" s="6">
        <v>7</v>
      </c>
      <c r="H145" s="11">
        <f t="shared" si="138"/>
        <v>20.4726262293333</v>
      </c>
      <c r="I145" s="11">
        <f t="shared" si="139"/>
        <v>293.622626229333</v>
      </c>
      <c r="J145" s="11">
        <f t="shared" si="140"/>
        <v>0.209222449345569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0.786055481350874</v>
      </c>
      <c r="P145" s="11">
        <f t="shared" si="143"/>
        <v>0.16446045312974</v>
      </c>
      <c r="Q145" s="16">
        <f t="shared" si="144"/>
        <v>0.0427597178137325</v>
      </c>
      <c r="R145" s="11">
        <f t="shared" si="145"/>
        <v>0.074022</v>
      </c>
      <c r="S145" s="17">
        <f t="shared" si="146"/>
        <v>0.577662287073201</v>
      </c>
      <c r="T145" s="3">
        <v>0.01</v>
      </c>
      <c r="U145" s="18">
        <f t="shared" si="147"/>
        <v>0.00577662287073201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0.015726622870732</v>
      </c>
      <c r="AU145" s="25">
        <f t="shared" si="151"/>
        <v>28.47</v>
      </c>
      <c r="AV145" s="1">
        <f t="shared" si="152"/>
        <v>0.26</v>
      </c>
      <c r="AW145" s="2">
        <f t="shared" si="157"/>
        <v>1</v>
      </c>
      <c r="AX145" s="1">
        <f t="shared" si="153"/>
        <v>779.957772352008</v>
      </c>
      <c r="AZ145" s="2">
        <f t="shared" si="158"/>
        <v>0.491666666666667</v>
      </c>
      <c r="BA145" s="1">
        <f t="shared" si="154"/>
        <v>383.47923807307</v>
      </c>
    </row>
    <row r="146" s="1" customFormat="1" spans="1:53">
      <c r="A146" s="6"/>
      <c r="B146" s="6"/>
      <c r="C146" s="9">
        <v>7</v>
      </c>
      <c r="D146" s="12">
        <v>23.7930212241936</v>
      </c>
      <c r="E146" s="13">
        <f t="shared" si="155"/>
        <v>20.4726262293333</v>
      </c>
      <c r="F146" s="9" t="s">
        <v>107</v>
      </c>
      <c r="G146" s="6">
        <v>8</v>
      </c>
      <c r="H146" s="11">
        <f t="shared" si="138"/>
        <v>23.7930212241936</v>
      </c>
      <c r="I146" s="11">
        <f t="shared" si="139"/>
        <v>296.943021224194</v>
      </c>
      <c r="J146" s="11">
        <f t="shared" si="140"/>
        <v>0.303141812654248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0.906295028221133</v>
      </c>
      <c r="P146" s="11">
        <f t="shared" si="143"/>
        <v>0.274735917654487</v>
      </c>
      <c r="Q146" s="16">
        <f t="shared" si="144"/>
        <v>0.0714313385901666</v>
      </c>
      <c r="R146" s="11">
        <f t="shared" si="145"/>
        <v>0.074022</v>
      </c>
      <c r="S146" s="17">
        <f t="shared" si="146"/>
        <v>0.965001466998549</v>
      </c>
      <c r="T146" s="3">
        <v>0.01</v>
      </c>
      <c r="U146" s="18">
        <f t="shared" si="147"/>
        <v>0.00965001466998549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0.0196000146699855</v>
      </c>
      <c r="AU146" s="25">
        <f t="shared" si="151"/>
        <v>28.47</v>
      </c>
      <c r="AV146" s="1">
        <f t="shared" si="152"/>
        <v>0.26</v>
      </c>
      <c r="AW146" s="2">
        <f t="shared" si="157"/>
        <v>1</v>
      </c>
      <c r="AX146" s="1">
        <f t="shared" si="153"/>
        <v>972.057631554116</v>
      </c>
      <c r="AZ146" s="2">
        <f t="shared" si="158"/>
        <v>0.491666666666667</v>
      </c>
      <c r="BA146" s="1">
        <f t="shared" si="154"/>
        <v>477.928335514107</v>
      </c>
    </row>
    <row r="147" s="1" customFormat="1" spans="1:53">
      <c r="A147" s="6"/>
      <c r="B147" s="6"/>
      <c r="C147" s="9">
        <v>8</v>
      </c>
      <c r="D147" s="12">
        <v>21.072837556129</v>
      </c>
      <c r="E147" s="13">
        <f t="shared" si="155"/>
        <v>23.7930212241936</v>
      </c>
      <c r="F147" s="9" t="s">
        <v>107</v>
      </c>
      <c r="G147" s="6">
        <v>9</v>
      </c>
      <c r="H147" s="11">
        <f t="shared" si="138"/>
        <v>21.072837556129</v>
      </c>
      <c r="I147" s="11">
        <f t="shared" si="139"/>
        <v>294.222837556129</v>
      </c>
      <c r="J147" s="11">
        <f t="shared" si="140"/>
        <v>0.223865605288899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0.916259110566646</v>
      </c>
      <c r="P147" s="11">
        <f t="shared" si="143"/>
        <v>0.20511890038847</v>
      </c>
      <c r="Q147" s="16">
        <f t="shared" si="144"/>
        <v>0.0533309141010023</v>
      </c>
      <c r="R147" s="11">
        <f t="shared" si="145"/>
        <v>0.074022</v>
      </c>
      <c r="S147" s="17">
        <f t="shared" si="146"/>
        <v>0.720473833468459</v>
      </c>
      <c r="T147" s="3">
        <v>0.01</v>
      </c>
      <c r="U147" s="18">
        <f t="shared" si="147"/>
        <v>0.00720473833468459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0.001</v>
      </c>
      <c r="AF147" s="3">
        <v>0.49</v>
      </c>
      <c r="AG147" s="18">
        <f t="shared" si="148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0.0126947383346846</v>
      </c>
      <c r="AU147" s="25">
        <f t="shared" si="151"/>
        <v>28.47</v>
      </c>
      <c r="AV147" s="1">
        <f t="shared" si="152"/>
        <v>0.26</v>
      </c>
      <c r="AW147" s="2">
        <f t="shared" si="157"/>
        <v>1</v>
      </c>
      <c r="AX147" s="1">
        <f t="shared" si="153"/>
        <v>629.592247076715</v>
      </c>
      <c r="AZ147" s="2">
        <f t="shared" si="158"/>
        <v>0.491666666666667</v>
      </c>
      <c r="BA147" s="1">
        <f t="shared" si="154"/>
        <v>309.549521479385</v>
      </c>
    </row>
    <row r="148" s="1" customFormat="1" spans="1:53">
      <c r="A148" s="6"/>
      <c r="B148" s="6"/>
      <c r="C148" s="9">
        <v>9</v>
      </c>
      <c r="D148" s="12">
        <v>17.400192521</v>
      </c>
      <c r="E148" s="13">
        <f t="shared" si="155"/>
        <v>21.072837556129</v>
      </c>
      <c r="F148" s="9" t="s">
        <v>107</v>
      </c>
      <c r="G148" s="6">
        <v>10</v>
      </c>
      <c r="H148" s="11">
        <f t="shared" si="138"/>
        <v>17.400192521</v>
      </c>
      <c r="I148" s="11">
        <f t="shared" si="139"/>
        <v>290.550192521</v>
      </c>
      <c r="J148" s="11">
        <f t="shared" si="140"/>
        <v>0.147339129028294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0.995840210178176</v>
      </c>
      <c r="P148" s="11">
        <f t="shared" si="143"/>
        <v>0.146726229219006</v>
      </c>
      <c r="Q148" s="16">
        <f t="shared" si="144"/>
        <v>0.0381488195969414</v>
      </c>
      <c r="R148" s="11">
        <f t="shared" si="145"/>
        <v>0.074022</v>
      </c>
      <c r="S148" s="17">
        <f t="shared" si="146"/>
        <v>0.515371370632264</v>
      </c>
      <c r="T148" s="3">
        <v>0.01</v>
      </c>
      <c r="U148" s="18">
        <f t="shared" si="147"/>
        <v>0.00515371370632264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8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0.0106437137063226</v>
      </c>
      <c r="AU148" s="25">
        <f t="shared" si="151"/>
        <v>28.47</v>
      </c>
      <c r="AV148" s="1">
        <f t="shared" si="152"/>
        <v>0.26</v>
      </c>
      <c r="AW148" s="2">
        <f t="shared" si="157"/>
        <v>1</v>
      </c>
      <c r="AX148" s="1">
        <f t="shared" si="153"/>
        <v>527.872213899508</v>
      </c>
      <c r="AZ148" s="2">
        <f t="shared" si="158"/>
        <v>0.491666666666667</v>
      </c>
      <c r="BA148" s="1">
        <f t="shared" si="154"/>
        <v>259.537171833925</v>
      </c>
    </row>
    <row r="149" s="1" customFormat="1" spans="1:53">
      <c r="A149" s="6"/>
      <c r="B149" s="6"/>
      <c r="C149" s="9">
        <v>10</v>
      </c>
      <c r="D149" s="12">
        <v>8.85837775245161</v>
      </c>
      <c r="E149" s="13">
        <f t="shared" si="155"/>
        <v>17.400192521</v>
      </c>
      <c r="F149" s="9" t="s">
        <v>107</v>
      </c>
      <c r="G149" s="6">
        <v>11</v>
      </c>
      <c r="H149" s="11">
        <f t="shared" si="138"/>
        <v>8.85837775245161</v>
      </c>
      <c r="I149" s="11">
        <f t="shared" si="139"/>
        <v>282.008377752452</v>
      </c>
      <c r="J149" s="11">
        <f t="shared" si="140"/>
        <v>0.0533939750890463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0.806658281911212</v>
      </c>
      <c r="O149" s="11">
        <f t="shared" si="156"/>
        <v>0.327155699047958</v>
      </c>
      <c r="P149" s="11">
        <f t="shared" si="143"/>
        <v>0.0174681432452062</v>
      </c>
      <c r="Q149" s="16">
        <f t="shared" si="144"/>
        <v>0.00454171724375362</v>
      </c>
      <c r="R149" s="11">
        <f t="shared" si="145"/>
        <v>0.074022</v>
      </c>
      <c r="S149" s="17">
        <f t="shared" si="146"/>
        <v>0.0613563162810194</v>
      </c>
      <c r="T149" s="3">
        <v>0.01</v>
      </c>
      <c r="U149" s="18">
        <f t="shared" si="147"/>
        <v>0.000613563162810194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0.00610356316281019</v>
      </c>
      <c r="AU149" s="25">
        <f t="shared" si="151"/>
        <v>28.47</v>
      </c>
      <c r="AV149" s="1">
        <f t="shared" si="152"/>
        <v>0.26</v>
      </c>
      <c r="AW149" s="2">
        <f t="shared" si="157"/>
        <v>1</v>
      </c>
      <c r="AX149" s="1">
        <f t="shared" si="153"/>
        <v>302.704628133149</v>
      </c>
      <c r="AZ149" s="2">
        <f t="shared" si="158"/>
        <v>0.491666666666667</v>
      </c>
      <c r="BA149" s="1">
        <f t="shared" si="154"/>
        <v>148.829775498798</v>
      </c>
    </row>
    <row r="150" s="1" customFormat="1" spans="1:54">
      <c r="A150" s="6"/>
      <c r="B150" s="6"/>
      <c r="C150" s="9">
        <v>11</v>
      </c>
      <c r="D150" s="12">
        <v>1.78045458736667</v>
      </c>
      <c r="E150" s="13">
        <f t="shared" si="155"/>
        <v>8.85837775245161</v>
      </c>
      <c r="F150" s="9" t="s">
        <v>109</v>
      </c>
      <c r="G150" s="6">
        <v>12</v>
      </c>
      <c r="H150" s="11">
        <f t="shared" si="138"/>
        <v>1.78045458736667</v>
      </c>
      <c r="I150" s="11">
        <f t="shared" si="139"/>
        <v>274.930454587367</v>
      </c>
      <c r="J150" s="11">
        <f t="shared" si="140"/>
        <v>0.0219514014579969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0.594387555802752</v>
      </c>
      <c r="P150" s="11">
        <f t="shared" si="143"/>
        <v>0.0130476398590638</v>
      </c>
      <c r="Q150" s="16">
        <f t="shared" si="144"/>
        <v>0.00339238636335658</v>
      </c>
      <c r="R150" s="11">
        <f t="shared" si="145"/>
        <v>0.074022</v>
      </c>
      <c r="S150" s="17">
        <f t="shared" si="146"/>
        <v>0.045829433997414</v>
      </c>
      <c r="T150" s="3">
        <v>0.01</v>
      </c>
      <c r="U150" s="18">
        <f t="shared" si="147"/>
        <v>0.00045829433997414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0.00594829433997414</v>
      </c>
      <c r="AU150" s="25">
        <f t="shared" si="151"/>
        <v>28.47</v>
      </c>
      <c r="AV150" s="1">
        <f t="shared" si="152"/>
        <v>0.26</v>
      </c>
      <c r="AW150" s="2">
        <f t="shared" si="157"/>
        <v>1</v>
      </c>
      <c r="AX150" s="1">
        <f t="shared" si="153"/>
        <v>295.004111234489</v>
      </c>
      <c r="AY150" s="1">
        <f>SUM(AX139:AX150)</f>
        <v>5888.33714522105</v>
      </c>
      <c r="AZ150" s="2">
        <f t="shared" si="158"/>
        <v>0.491666666666667</v>
      </c>
      <c r="BA150" s="1">
        <f t="shared" si="154"/>
        <v>145.043688023624</v>
      </c>
      <c r="BB150" s="1">
        <f>SUM(BA139:BA150)</f>
        <v>2895.09909640035</v>
      </c>
    </row>
    <row r="151" s="1" customFormat="1" spans="1:46">
      <c r="A151" s="6"/>
      <c r="B151" s="6"/>
      <c r="C151" s="9">
        <v>12</v>
      </c>
      <c r="D151" s="12">
        <v>-4.09712071406452</v>
      </c>
      <c r="E151" s="13">
        <f t="shared" si="155"/>
        <v>1.78045458736667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66"/>
  <sheetViews>
    <sheetView topLeftCell="A7" workbookViewId="0">
      <pane xSplit="4" topLeftCell="E1" activePane="topRight" state="frozen"/>
      <selection/>
      <selection pane="topRight"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10.1111111111111" style="1" customWidth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37</v>
      </c>
      <c r="B2" s="4" t="s">
        <v>38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39</v>
      </c>
      <c r="C3" s="3"/>
      <c r="D3" s="3"/>
      <c r="E3" s="3">
        <v>784.5</v>
      </c>
      <c r="F3" s="3">
        <v>759.42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40</v>
      </c>
      <c r="C4" s="3"/>
      <c r="D4" s="3"/>
      <c r="E4" s="3">
        <v>202.3</v>
      </c>
      <c r="F4" s="3">
        <v>1433.9025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41</v>
      </c>
      <c r="C5" s="3"/>
      <c r="D5" s="3"/>
      <c r="E5" s="3">
        <v>7.8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42</v>
      </c>
      <c r="B6" s="5" t="s">
        <v>38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43</v>
      </c>
      <c r="C7" s="3"/>
      <c r="D7" s="3"/>
      <c r="E7" s="3">
        <v>2591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44</v>
      </c>
      <c r="C8" s="3"/>
      <c r="D8" s="3"/>
      <c r="E8" s="3">
        <v>6842.6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45</v>
      </c>
      <c r="B9" s="5"/>
      <c r="C9" s="3"/>
      <c r="D9" s="3"/>
      <c r="E9" s="3">
        <v>1273.32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46</v>
      </c>
      <c r="B10" s="5"/>
      <c r="C10" s="3"/>
      <c r="D10" s="3"/>
      <c r="E10" s="3">
        <v>80.5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47</v>
      </c>
      <c r="B11" s="5"/>
      <c r="C11" s="3"/>
      <c r="D11" s="3"/>
      <c r="E11" s="3">
        <v>83.2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48</v>
      </c>
      <c r="B12" s="5"/>
      <c r="C12" s="3"/>
      <c r="D12" s="3"/>
      <c r="E12" s="3">
        <v>20.4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49</v>
      </c>
      <c r="B13" s="5"/>
      <c r="C13" s="3"/>
      <c r="D13" s="3"/>
      <c r="E13" s="3">
        <v>15.9</v>
      </c>
      <c r="F13" s="3">
        <v>910.8575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AV40+AV55+AV71+AV87+AV102+BB118+AY134+AY150+BB150+AY165+AG118</f>
        <v>37740500.5467867</v>
      </c>
      <c r="J16" s="7" t="s">
        <v>35</v>
      </c>
      <c r="K16" s="7">
        <f>I16/(10000*1000)</f>
        <v>3.77405005467867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56992211.8983283</v>
      </c>
      <c r="J17" s="7" t="s">
        <v>35</v>
      </c>
      <c r="K17" s="7">
        <f>I17/(10000*1000)</f>
        <v>5.69922118983283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1433.9025</v>
      </c>
      <c r="C29" s="9" t="s">
        <v>106</v>
      </c>
      <c r="D29" s="10">
        <v>-11</v>
      </c>
      <c r="E29" s="9"/>
      <c r="F29" s="9"/>
      <c r="G29" s="6">
        <v>1</v>
      </c>
      <c r="H29" s="11">
        <f t="shared" ref="H29:H40" si="0">E30</f>
        <v>-11</v>
      </c>
      <c r="I29" s="11">
        <f t="shared" ref="I29:I40" si="1">H29+273.15</f>
        <v>262.15</v>
      </c>
      <c r="J29" s="11">
        <f t="shared" ref="J29:J40" si="2">EXP(($C$18*(I29-$C$16))/($C$19*I29*$C$16))</f>
        <v>0.00390493234587267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107</v>
      </c>
      <c r="N29" s="6"/>
      <c r="O29" s="11">
        <f>L29</f>
        <v>1.19491875</v>
      </c>
      <c r="P29" s="11">
        <f t="shared" ref="P29:P40" si="5">O29*J29</f>
        <v>0.00466607687756474</v>
      </c>
      <c r="Q29" s="16">
        <f t="shared" ref="Q29:Q40" si="6">P29*$B$31</f>
        <v>0.00111985845061554</v>
      </c>
      <c r="R29" s="11">
        <f t="shared" ref="R29:R40" si="7">L29*$B$31</f>
        <v>0.2867805</v>
      </c>
      <c r="S29" s="17">
        <f t="shared" ref="S29:S40" si="8">Q29/R29</f>
        <v>0.00390493234587267</v>
      </c>
      <c r="T29" s="3">
        <v>0.01</v>
      </c>
      <c r="U29" s="18">
        <f t="shared" ref="U29:U40" si="9">S29*T29</f>
        <v>3.90493234587267e-5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0.0219390493234587</v>
      </c>
      <c r="AR29" s="25">
        <f t="shared" ref="AR29:AR40" si="15">$B$29/12</f>
        <v>119.491875</v>
      </c>
      <c r="AS29" s="1">
        <f t="shared" ref="AS29:AS40" si="16">$B$31</f>
        <v>0.24</v>
      </c>
      <c r="AT29" s="2">
        <f>$E$4/12</f>
        <v>16.8583333333333</v>
      </c>
      <c r="AU29" s="1">
        <f t="shared" ref="AU29:AU40" si="17">AT29*10000*AS29*0.67*AR29*AQ29</f>
        <v>71065.1801898749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-14.3731437147097</v>
      </c>
      <c r="E30" s="13">
        <f t="shared" ref="E30:E41" si="18">D29</f>
        <v>-11</v>
      </c>
      <c r="F30" s="9" t="s">
        <v>107</v>
      </c>
      <c r="G30" s="6">
        <v>2</v>
      </c>
      <c r="H30" s="11">
        <f t="shared" si="0"/>
        <v>-14.3731437147097</v>
      </c>
      <c r="I30" s="11">
        <f t="shared" si="1"/>
        <v>258.77685628529</v>
      </c>
      <c r="J30" s="11">
        <f t="shared" si="2"/>
        <v>0.00240631278207999</v>
      </c>
      <c r="K30" s="11">
        <f t="shared" si="3"/>
        <v>119.491875</v>
      </c>
      <c r="L30" s="11">
        <f t="shared" si="4"/>
        <v>1.19491875</v>
      </c>
      <c r="M30" s="6" t="s">
        <v>107</v>
      </c>
      <c r="N30" s="6"/>
      <c r="O30" s="11">
        <f t="shared" ref="O30:O40" si="19">L30+O29-P29-N30</f>
        <v>2.38517142312244</v>
      </c>
      <c r="P30" s="11">
        <f t="shared" si="5"/>
        <v>0.00573946848291143</v>
      </c>
      <c r="Q30" s="16">
        <f t="shared" si="6"/>
        <v>0.00137747243589874</v>
      </c>
      <c r="R30" s="11">
        <f t="shared" si="7"/>
        <v>0.2867805</v>
      </c>
      <c r="S30" s="17">
        <f t="shared" si="8"/>
        <v>0.00480322907554295</v>
      </c>
      <c r="T30" s="3">
        <v>0.01</v>
      </c>
      <c r="U30" s="18">
        <f t="shared" si="9"/>
        <v>4.80322907554295e-5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0.0219480322907554</v>
      </c>
      <c r="AR30" s="25">
        <f t="shared" si="15"/>
        <v>119.491875</v>
      </c>
      <c r="AS30" s="1">
        <f t="shared" si="16"/>
        <v>0.24</v>
      </c>
      <c r="AT30" s="2">
        <f t="shared" ref="AT30:AT40" si="20">$E$4/12</f>
        <v>16.8583333333333</v>
      </c>
      <c r="AU30" s="1">
        <f t="shared" si="17"/>
        <v>71094.277904191</v>
      </c>
    </row>
    <row r="31" s="1" customFormat="1" spans="1:47">
      <c r="A31" s="6" t="s">
        <v>70</v>
      </c>
      <c r="B31" s="6">
        <v>0.24</v>
      </c>
      <c r="C31" s="9">
        <v>2</v>
      </c>
      <c r="D31" s="12">
        <v>-9.05431687042857</v>
      </c>
      <c r="E31" s="13">
        <f t="shared" si="18"/>
        <v>-14.3731437147097</v>
      </c>
      <c r="F31" s="9" t="s">
        <v>107</v>
      </c>
      <c r="G31" s="6">
        <v>3</v>
      </c>
      <c r="H31" s="11">
        <f t="shared" si="0"/>
        <v>-9.05431687042857</v>
      </c>
      <c r="I31" s="11">
        <f t="shared" si="1"/>
        <v>264.095683129571</v>
      </c>
      <c r="J31" s="11">
        <f t="shared" si="2"/>
        <v>0.0051339669804013</v>
      </c>
      <c r="K31" s="11">
        <f t="shared" si="3"/>
        <v>119.491875</v>
      </c>
      <c r="L31" s="11">
        <f t="shared" si="4"/>
        <v>1.19491875</v>
      </c>
      <c r="M31" s="6" t="s">
        <v>107</v>
      </c>
      <c r="N31" s="6"/>
      <c r="O31" s="11">
        <f t="shared" si="19"/>
        <v>3.57435070463952</v>
      </c>
      <c r="P31" s="11">
        <f t="shared" si="5"/>
        <v>0.0183505984939934</v>
      </c>
      <c r="Q31" s="16">
        <f t="shared" si="6"/>
        <v>0.00440414363855842</v>
      </c>
      <c r="R31" s="11">
        <f t="shared" si="7"/>
        <v>0.2867805</v>
      </c>
      <c r="S31" s="17">
        <f t="shared" si="8"/>
        <v>0.0153571935280063</v>
      </c>
      <c r="T31" s="3">
        <v>0.01</v>
      </c>
      <c r="U31" s="18">
        <f t="shared" si="9"/>
        <v>0.000153571935280063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0.0220535719352801</v>
      </c>
      <c r="AR31" s="25">
        <f t="shared" si="15"/>
        <v>119.491875</v>
      </c>
      <c r="AS31" s="1">
        <f t="shared" si="16"/>
        <v>0.24</v>
      </c>
      <c r="AT31" s="2">
        <f t="shared" si="20"/>
        <v>16.8583333333333</v>
      </c>
      <c r="AU31" s="1">
        <f t="shared" si="17"/>
        <v>71436.1429387574</v>
      </c>
    </row>
    <row r="32" s="1" customFormat="1" spans="1:47">
      <c r="A32" s="6"/>
      <c r="B32" s="6"/>
      <c r="C32" s="9">
        <v>3</v>
      </c>
      <c r="D32" s="12">
        <v>-1.61378286096774</v>
      </c>
      <c r="E32" s="13">
        <f t="shared" si="18"/>
        <v>-9.05431687042857</v>
      </c>
      <c r="F32" s="9" t="s">
        <v>107</v>
      </c>
      <c r="G32" s="6">
        <v>4</v>
      </c>
      <c r="H32" s="11">
        <f t="shared" si="0"/>
        <v>-1.61378286096774</v>
      </c>
      <c r="I32" s="11">
        <f t="shared" si="1"/>
        <v>271.536217139032</v>
      </c>
      <c r="J32" s="11">
        <f t="shared" si="2"/>
        <v>0.0140994131670184</v>
      </c>
      <c r="K32" s="11">
        <f t="shared" si="3"/>
        <v>119.491875</v>
      </c>
      <c r="L32" s="11">
        <f t="shared" si="4"/>
        <v>1.19491875</v>
      </c>
      <c r="M32" s="6" t="s">
        <v>107</v>
      </c>
      <c r="N32" s="6"/>
      <c r="O32" s="11">
        <f t="shared" si="19"/>
        <v>4.75091885614553</v>
      </c>
      <c r="P32" s="11">
        <f t="shared" si="5"/>
        <v>0.0669851678757743</v>
      </c>
      <c r="Q32" s="16">
        <f t="shared" si="6"/>
        <v>0.0160764402901858</v>
      </c>
      <c r="R32" s="11">
        <f t="shared" si="7"/>
        <v>0.2867805</v>
      </c>
      <c r="S32" s="17">
        <f t="shared" si="8"/>
        <v>0.0560583452856308</v>
      </c>
      <c r="T32" s="3">
        <v>0.01</v>
      </c>
      <c r="U32" s="18">
        <f t="shared" si="9"/>
        <v>0.000560583452856308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0.0224605834528563</v>
      </c>
      <c r="AR32" s="25">
        <f t="shared" si="15"/>
        <v>119.491875</v>
      </c>
      <c r="AS32" s="1">
        <f t="shared" si="16"/>
        <v>0.24</v>
      </c>
      <c r="AT32" s="2">
        <f t="shared" si="20"/>
        <v>16.8583333333333</v>
      </c>
      <c r="AU32" s="1">
        <f t="shared" si="17"/>
        <v>72754.5385724726</v>
      </c>
    </row>
    <row r="33" s="1" customFormat="1" spans="1:47">
      <c r="A33" s="6"/>
      <c r="B33" s="6"/>
      <c r="C33" s="9">
        <v>4</v>
      </c>
      <c r="D33" s="12">
        <v>8.6811021331</v>
      </c>
      <c r="E33" s="13">
        <f t="shared" si="18"/>
        <v>-1.61378286096774</v>
      </c>
      <c r="F33" s="9" t="s">
        <v>107</v>
      </c>
      <c r="G33" s="6">
        <v>5</v>
      </c>
      <c r="H33" s="11">
        <f t="shared" si="0"/>
        <v>8.6811021331</v>
      </c>
      <c r="I33" s="11">
        <f t="shared" si="1"/>
        <v>281.8311021331</v>
      </c>
      <c r="J33" s="11">
        <f t="shared" si="2"/>
        <v>0.0522468819102697</v>
      </c>
      <c r="K33" s="11">
        <f t="shared" si="3"/>
        <v>119.491875</v>
      </c>
      <c r="L33" s="11">
        <f t="shared" si="4"/>
        <v>1.19491875</v>
      </c>
      <c r="M33" s="6" t="s">
        <v>109</v>
      </c>
      <c r="N33" s="11">
        <f>(O32-P32)*C24/100</f>
        <v>4.44973700385627</v>
      </c>
      <c r="O33" s="11">
        <f t="shared" si="19"/>
        <v>1.42911543441349</v>
      </c>
      <c r="P33" s="11">
        <f t="shared" si="5"/>
        <v>0.0746668253379453</v>
      </c>
      <c r="Q33" s="16">
        <f t="shared" si="6"/>
        <v>0.0179200380811069</v>
      </c>
      <c r="R33" s="11">
        <f t="shared" si="7"/>
        <v>0.2867805</v>
      </c>
      <c r="S33" s="17">
        <f t="shared" si="8"/>
        <v>0.0624869476171039</v>
      </c>
      <c r="T33" s="3">
        <v>0.01</v>
      </c>
      <c r="U33" s="18">
        <f t="shared" si="9"/>
        <v>0.000624869476171039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0.030074869476171</v>
      </c>
      <c r="AR33" s="25">
        <f t="shared" si="15"/>
        <v>119.491875</v>
      </c>
      <c r="AS33" s="1">
        <f t="shared" si="16"/>
        <v>0.24</v>
      </c>
      <c r="AT33" s="2">
        <f t="shared" si="20"/>
        <v>16.8583333333333</v>
      </c>
      <c r="AU33" s="1">
        <f t="shared" si="17"/>
        <v>97418.8073056448</v>
      </c>
    </row>
    <row r="34" s="1" customFormat="1" spans="1:47">
      <c r="A34" s="6"/>
      <c r="B34" s="6"/>
      <c r="C34" s="9">
        <v>5</v>
      </c>
      <c r="D34" s="12">
        <v>15.7852114309032</v>
      </c>
      <c r="E34" s="13">
        <f t="shared" si="18"/>
        <v>8.6811021331</v>
      </c>
      <c r="F34" s="9" t="s">
        <v>109</v>
      </c>
      <c r="G34" s="6">
        <v>6</v>
      </c>
      <c r="H34" s="11">
        <f t="shared" si="0"/>
        <v>15.7852114309032</v>
      </c>
      <c r="I34" s="11">
        <f t="shared" si="1"/>
        <v>288.935211430903</v>
      </c>
      <c r="J34" s="11">
        <f t="shared" si="2"/>
        <v>0.122171606803361</v>
      </c>
      <c r="K34" s="11">
        <f t="shared" si="3"/>
        <v>119.491875</v>
      </c>
      <c r="L34" s="11">
        <f t="shared" si="4"/>
        <v>1.19491875</v>
      </c>
      <c r="M34" s="6" t="s">
        <v>107</v>
      </c>
      <c r="N34" s="6"/>
      <c r="O34" s="11">
        <f t="shared" si="19"/>
        <v>2.54936735907554</v>
      </c>
      <c r="P34" s="11">
        <f t="shared" si="5"/>
        <v>0.311460306590301</v>
      </c>
      <c r="Q34" s="16">
        <f t="shared" si="6"/>
        <v>0.0747504735816722</v>
      </c>
      <c r="R34" s="11">
        <f t="shared" si="7"/>
        <v>0.2867805</v>
      </c>
      <c r="S34" s="17">
        <f t="shared" si="8"/>
        <v>0.260653962112739</v>
      </c>
      <c r="T34" s="3">
        <v>0.01</v>
      </c>
      <c r="U34" s="18">
        <f t="shared" si="9"/>
        <v>0.00260653962112739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0.0320565396211274</v>
      </c>
      <c r="AR34" s="25">
        <f t="shared" si="15"/>
        <v>119.491875</v>
      </c>
      <c r="AS34" s="1">
        <f t="shared" si="16"/>
        <v>0.24</v>
      </c>
      <c r="AT34" s="2">
        <f t="shared" si="20"/>
        <v>16.8583333333333</v>
      </c>
      <c r="AU34" s="1">
        <f t="shared" si="17"/>
        <v>103837.85235413</v>
      </c>
    </row>
    <row r="35" s="1" customFormat="1" spans="1:47">
      <c r="A35" s="6"/>
      <c r="B35" s="6"/>
      <c r="C35" s="9">
        <v>6</v>
      </c>
      <c r="D35" s="12">
        <v>20.8967705946667</v>
      </c>
      <c r="E35" s="13">
        <f t="shared" si="18"/>
        <v>15.7852114309032</v>
      </c>
      <c r="F35" s="9" t="s">
        <v>107</v>
      </c>
      <c r="G35" s="6">
        <v>7</v>
      </c>
      <c r="H35" s="11">
        <f t="shared" si="0"/>
        <v>20.8967705946667</v>
      </c>
      <c r="I35" s="11">
        <f t="shared" si="1"/>
        <v>294.046770594667</v>
      </c>
      <c r="J35" s="11">
        <f t="shared" si="2"/>
        <v>0.219473300393011</v>
      </c>
      <c r="K35" s="11">
        <f t="shared" si="3"/>
        <v>119.491875</v>
      </c>
      <c r="L35" s="11">
        <f t="shared" si="4"/>
        <v>1.19491875</v>
      </c>
      <c r="M35" s="6" t="s">
        <v>107</v>
      </c>
      <c r="N35" s="6"/>
      <c r="O35" s="11">
        <f t="shared" si="19"/>
        <v>3.43282580248524</v>
      </c>
      <c r="P35" s="11">
        <f t="shared" si="5"/>
        <v>0.753413608545724</v>
      </c>
      <c r="Q35" s="16">
        <f t="shared" si="6"/>
        <v>0.180819266050974</v>
      </c>
      <c r="R35" s="11">
        <f t="shared" si="7"/>
        <v>0.2867805</v>
      </c>
      <c r="S35" s="17">
        <f t="shared" si="8"/>
        <v>0.630514508660714</v>
      </c>
      <c r="T35" s="3">
        <v>0.01</v>
      </c>
      <c r="U35" s="18">
        <f t="shared" si="9"/>
        <v>0.00630514508660714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0.0357551450866071</v>
      </c>
      <c r="AR35" s="25">
        <f t="shared" si="15"/>
        <v>119.491875</v>
      </c>
      <c r="AS35" s="1">
        <f t="shared" si="16"/>
        <v>0.24</v>
      </c>
      <c r="AT35" s="2">
        <f t="shared" si="20"/>
        <v>16.8583333333333</v>
      </c>
      <c r="AU35" s="1">
        <f t="shared" si="17"/>
        <v>115818.410854198</v>
      </c>
    </row>
    <row r="36" s="1" customFormat="1" spans="1:47">
      <c r="A36" s="6"/>
      <c r="B36" s="6"/>
      <c r="C36" s="9">
        <v>7</v>
      </c>
      <c r="D36" s="12">
        <v>23.8813715506452</v>
      </c>
      <c r="E36" s="13">
        <f t="shared" si="18"/>
        <v>20.8967705946667</v>
      </c>
      <c r="F36" s="9" t="s">
        <v>107</v>
      </c>
      <c r="G36" s="6">
        <v>8</v>
      </c>
      <c r="H36" s="11">
        <f t="shared" si="0"/>
        <v>23.8813715506452</v>
      </c>
      <c r="I36" s="11">
        <f t="shared" si="1"/>
        <v>297.031371550645</v>
      </c>
      <c r="J36" s="11">
        <f t="shared" si="2"/>
        <v>0.306112889817087</v>
      </c>
      <c r="K36" s="11">
        <f t="shared" si="3"/>
        <v>119.491875</v>
      </c>
      <c r="L36" s="11">
        <f t="shared" si="4"/>
        <v>1.19491875</v>
      </c>
      <c r="M36" s="6" t="s">
        <v>107</v>
      </c>
      <c r="N36" s="6"/>
      <c r="O36" s="11">
        <f t="shared" si="19"/>
        <v>3.87433094393952</v>
      </c>
      <c r="P36" s="11">
        <f t="shared" si="5"/>
        <v>1.18598264135709</v>
      </c>
      <c r="Q36" s="16">
        <f t="shared" si="6"/>
        <v>0.284635833925701</v>
      </c>
      <c r="R36" s="11">
        <f t="shared" si="7"/>
        <v>0.2867805</v>
      </c>
      <c r="S36" s="17">
        <f t="shared" si="8"/>
        <v>0.992521576347419</v>
      </c>
      <c r="T36" s="3">
        <v>0.01</v>
      </c>
      <c r="U36" s="18">
        <f t="shared" si="9"/>
        <v>0.00992521576347419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0.0393752157634742</v>
      </c>
      <c r="AR36" s="25">
        <f t="shared" si="15"/>
        <v>119.491875</v>
      </c>
      <c r="AS36" s="1">
        <f t="shared" si="16"/>
        <v>0.24</v>
      </c>
      <c r="AT36" s="2">
        <f t="shared" si="20"/>
        <v>16.8583333333333</v>
      </c>
      <c r="AU36" s="1">
        <f t="shared" si="17"/>
        <v>127544.578709455</v>
      </c>
    </row>
    <row r="37" s="1" customFormat="1" spans="1:47">
      <c r="A37" s="6"/>
      <c r="B37" s="6"/>
      <c r="C37" s="9">
        <v>8</v>
      </c>
      <c r="D37" s="12">
        <v>20.0741006180645</v>
      </c>
      <c r="E37" s="13">
        <f t="shared" si="18"/>
        <v>23.8813715506452</v>
      </c>
      <c r="F37" s="9" t="s">
        <v>107</v>
      </c>
      <c r="G37" s="6">
        <v>9</v>
      </c>
      <c r="H37" s="11">
        <f t="shared" si="0"/>
        <v>20.0741006180645</v>
      </c>
      <c r="I37" s="11">
        <f t="shared" si="1"/>
        <v>293.224100618064</v>
      </c>
      <c r="J37" s="11">
        <f t="shared" si="2"/>
        <v>0.200002232430454</v>
      </c>
      <c r="K37" s="11">
        <f t="shared" si="3"/>
        <v>119.491875</v>
      </c>
      <c r="L37" s="11">
        <f t="shared" si="4"/>
        <v>1.19491875</v>
      </c>
      <c r="M37" s="6" t="s">
        <v>107</v>
      </c>
      <c r="N37" s="6"/>
      <c r="O37" s="11">
        <f t="shared" si="19"/>
        <v>3.88326705258243</v>
      </c>
      <c r="P37" s="11">
        <f t="shared" si="5"/>
        <v>0.776662079640115</v>
      </c>
      <c r="Q37" s="16">
        <f t="shared" si="6"/>
        <v>0.186398899113628</v>
      </c>
      <c r="R37" s="11">
        <f t="shared" si="7"/>
        <v>0.2867805</v>
      </c>
      <c r="S37" s="17">
        <f t="shared" si="8"/>
        <v>0.649970619040093</v>
      </c>
      <c r="T37" s="3">
        <v>0.01</v>
      </c>
      <c r="U37" s="18">
        <f t="shared" si="9"/>
        <v>0.00649970619040093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0.0283997061904009</v>
      </c>
      <c r="AR37" s="25">
        <f t="shared" si="15"/>
        <v>119.491875</v>
      </c>
      <c r="AS37" s="1">
        <f t="shared" si="16"/>
        <v>0.24</v>
      </c>
      <c r="AT37" s="2">
        <f t="shared" si="20"/>
        <v>16.8583333333333</v>
      </c>
      <c r="AU37" s="1">
        <f t="shared" si="17"/>
        <v>91992.6022319626</v>
      </c>
    </row>
    <row r="38" s="1" customFormat="1" spans="1:47">
      <c r="A38" s="6"/>
      <c r="B38" s="6"/>
      <c r="C38" s="9">
        <v>9</v>
      </c>
      <c r="D38" s="12">
        <v>14.780225514</v>
      </c>
      <c r="E38" s="13">
        <f t="shared" si="18"/>
        <v>20.0741006180645</v>
      </c>
      <c r="F38" s="9" t="s">
        <v>107</v>
      </c>
      <c r="G38" s="6">
        <v>10</v>
      </c>
      <c r="H38" s="11">
        <f t="shared" si="0"/>
        <v>14.780225514</v>
      </c>
      <c r="I38" s="11">
        <f t="shared" si="1"/>
        <v>287.930225514</v>
      </c>
      <c r="J38" s="11">
        <f t="shared" si="2"/>
        <v>0.10861448932555</v>
      </c>
      <c r="K38" s="11">
        <f t="shared" si="3"/>
        <v>119.491875</v>
      </c>
      <c r="L38" s="11">
        <f t="shared" si="4"/>
        <v>1.19491875</v>
      </c>
      <c r="M38" s="6" t="s">
        <v>107</v>
      </c>
      <c r="N38" s="6"/>
      <c r="O38" s="11">
        <f t="shared" si="19"/>
        <v>4.30152372294232</v>
      </c>
      <c r="P38" s="11">
        <f t="shared" si="5"/>
        <v>0.467207802489117</v>
      </c>
      <c r="Q38" s="16">
        <f t="shared" si="6"/>
        <v>0.112129872597388</v>
      </c>
      <c r="R38" s="11">
        <f t="shared" si="7"/>
        <v>0.2867805</v>
      </c>
      <c r="S38" s="17">
        <f t="shared" si="8"/>
        <v>0.390995456794964</v>
      </c>
      <c r="T38" s="3">
        <v>0.01</v>
      </c>
      <c r="U38" s="18">
        <f t="shared" si="9"/>
        <v>0.00390995456794964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0.0258099545679496</v>
      </c>
      <c r="AR38" s="25">
        <f t="shared" si="15"/>
        <v>119.491875</v>
      </c>
      <c r="AS38" s="1">
        <f t="shared" si="16"/>
        <v>0.24</v>
      </c>
      <c r="AT38" s="2">
        <f t="shared" si="20"/>
        <v>16.8583333333333</v>
      </c>
      <c r="AU38" s="1">
        <f t="shared" si="17"/>
        <v>83603.853796098</v>
      </c>
    </row>
    <row r="39" s="1" customFormat="1" spans="1:47">
      <c r="A39" s="6"/>
      <c r="B39" s="6"/>
      <c r="C39" s="9">
        <v>10</v>
      </c>
      <c r="D39" s="12">
        <v>4.7428729493871</v>
      </c>
      <c r="E39" s="13">
        <f t="shared" si="18"/>
        <v>14.780225514</v>
      </c>
      <c r="F39" s="9" t="s">
        <v>107</v>
      </c>
      <c r="G39" s="6">
        <v>11</v>
      </c>
      <c r="H39" s="11">
        <f t="shared" si="0"/>
        <v>4.7428729493871</v>
      </c>
      <c r="I39" s="11">
        <f t="shared" si="1"/>
        <v>277.892872949387</v>
      </c>
      <c r="J39" s="11">
        <f t="shared" si="2"/>
        <v>0.0320202991735791</v>
      </c>
      <c r="K39" s="11">
        <f t="shared" si="3"/>
        <v>119.491875</v>
      </c>
      <c r="L39" s="11">
        <f t="shared" si="4"/>
        <v>1.19491875</v>
      </c>
      <c r="M39" s="6" t="s">
        <v>109</v>
      </c>
      <c r="N39" s="11">
        <f>(O38-P38)*C24/100</f>
        <v>3.64260012443054</v>
      </c>
      <c r="O39" s="11">
        <f t="shared" si="19"/>
        <v>1.38663454602266</v>
      </c>
      <c r="P39" s="11">
        <f t="shared" si="5"/>
        <v>0.0444004530080657</v>
      </c>
      <c r="Q39" s="16">
        <f t="shared" si="6"/>
        <v>0.0106561087219358</v>
      </c>
      <c r="R39" s="11">
        <f t="shared" si="7"/>
        <v>0.2867805</v>
      </c>
      <c r="S39" s="17">
        <f t="shared" si="8"/>
        <v>0.037157717215556</v>
      </c>
      <c r="T39" s="3">
        <v>0.01</v>
      </c>
      <c r="U39" s="18">
        <f t="shared" si="9"/>
        <v>0.00037157717215556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0.0222715771721556</v>
      </c>
      <c r="AR39" s="25">
        <f t="shared" si="15"/>
        <v>119.491875</v>
      </c>
      <c r="AS39" s="1">
        <f t="shared" si="16"/>
        <v>0.24</v>
      </c>
      <c r="AT39" s="2">
        <f t="shared" si="20"/>
        <v>16.8583333333333</v>
      </c>
      <c r="AU39" s="1">
        <f t="shared" si="17"/>
        <v>72142.3076048957</v>
      </c>
    </row>
    <row r="40" s="1" customFormat="1" spans="1:48">
      <c r="A40" s="6"/>
      <c r="B40" s="6"/>
      <c r="C40" s="9">
        <v>11</v>
      </c>
      <c r="D40" s="12">
        <v>-6.38928935363333</v>
      </c>
      <c r="E40" s="13">
        <f t="shared" si="18"/>
        <v>4.7428729493871</v>
      </c>
      <c r="F40" s="9" t="s">
        <v>109</v>
      </c>
      <c r="G40" s="6">
        <v>12</v>
      </c>
      <c r="H40" s="11">
        <f t="shared" si="0"/>
        <v>-6.38928935363333</v>
      </c>
      <c r="I40" s="11">
        <f t="shared" si="1"/>
        <v>266.760710646367</v>
      </c>
      <c r="J40" s="11">
        <f t="shared" si="2"/>
        <v>0.00742020197407309</v>
      </c>
      <c r="K40" s="11">
        <f t="shared" si="3"/>
        <v>119.491875</v>
      </c>
      <c r="L40" s="11">
        <f t="shared" si="4"/>
        <v>1.19491875</v>
      </c>
      <c r="M40" s="6" t="s">
        <v>107</v>
      </c>
      <c r="N40" s="6"/>
      <c r="O40" s="11">
        <f t="shared" si="19"/>
        <v>2.5371528430146</v>
      </c>
      <c r="P40" s="11">
        <f t="shared" si="5"/>
        <v>0.0188261865342621</v>
      </c>
      <c r="Q40" s="16">
        <f t="shared" si="6"/>
        <v>0.00451828476822289</v>
      </c>
      <c r="R40" s="11">
        <f t="shared" si="7"/>
        <v>0.2867805</v>
      </c>
      <c r="S40" s="17">
        <f t="shared" si="8"/>
        <v>0.0157552022129221</v>
      </c>
      <c r="T40" s="3">
        <v>0.01</v>
      </c>
      <c r="U40" s="18">
        <f t="shared" si="9"/>
        <v>0.000157552022129221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0.0220575520221292</v>
      </c>
      <c r="AR40" s="25">
        <f t="shared" si="15"/>
        <v>119.491875</v>
      </c>
      <c r="AS40" s="1">
        <f t="shared" si="16"/>
        <v>0.24</v>
      </c>
      <c r="AT40" s="2">
        <f t="shared" si="20"/>
        <v>16.8583333333333</v>
      </c>
      <c r="AU40" s="1">
        <f t="shared" si="17"/>
        <v>71449.0352744706</v>
      </c>
      <c r="AV40" s="1">
        <f>SUM(AU29:AU40)</f>
        <v>1050157.58773615</v>
      </c>
    </row>
    <row r="41" s="1" customFormat="1" spans="1:46">
      <c r="A41" s="6"/>
      <c r="B41" s="6"/>
      <c r="C41" s="9">
        <v>12</v>
      </c>
      <c r="D41" s="12">
        <v>-13.7842280570645</v>
      </c>
      <c r="E41" s="13">
        <f t="shared" si="18"/>
        <v>-6.38928935363333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759.42</v>
      </c>
      <c r="C44" s="9" t="s">
        <v>106</v>
      </c>
      <c r="D44" s="10">
        <v>-11</v>
      </c>
      <c r="E44" s="9"/>
      <c r="F44" s="9"/>
      <c r="G44" s="6">
        <v>1</v>
      </c>
      <c r="H44" s="11">
        <f t="shared" ref="H44:H55" si="21">E45</f>
        <v>-11</v>
      </c>
      <c r="I44" s="11">
        <f t="shared" ref="I44:I55" si="22">H44+273.15</f>
        <v>262.15</v>
      </c>
      <c r="J44" s="11">
        <f t="shared" ref="J44:J55" si="23">EXP(($C$18*(I44-$C$16))/($C$19*I44*$C$16))</f>
        <v>0.00390493234587267</v>
      </c>
      <c r="K44" s="11">
        <f t="shared" ref="K44:K55" si="24">$B$44/12</f>
        <v>63.285</v>
      </c>
      <c r="L44" s="11">
        <f t="shared" ref="L44:L55" si="25">K44*$B$45/100</f>
        <v>0.63285</v>
      </c>
      <c r="M44" s="6" t="s">
        <v>107</v>
      </c>
      <c r="N44" s="6"/>
      <c r="O44" s="11">
        <f>L44</f>
        <v>0.63285</v>
      </c>
      <c r="P44" s="11">
        <f t="shared" ref="P44:P55" si="26">O44*J44</f>
        <v>0.00247123643508552</v>
      </c>
      <c r="Q44" s="16">
        <f t="shared" ref="Q44:Q55" si="27">P44*$B$46</f>
        <v>0.000444822558315394</v>
      </c>
      <c r="R44" s="11">
        <f t="shared" ref="R44:R55" si="28">L44*$B$46</f>
        <v>0.113913</v>
      </c>
      <c r="S44" s="17">
        <f t="shared" ref="S44:S55" si="29">Q44/R44</f>
        <v>0.00390493234587267</v>
      </c>
      <c r="T44" s="3">
        <v>0.01</v>
      </c>
      <c r="U44" s="18">
        <f t="shared" ref="U44:U55" si="30">S44*T44</f>
        <v>3.90493234587267e-5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0.0191390493234587</v>
      </c>
      <c r="AR44" s="25">
        <f t="shared" ref="AR44:AR55" si="36">$B$44/12</f>
        <v>63.285</v>
      </c>
      <c r="AS44" s="1">
        <f t="shared" ref="AS44:AS55" si="37">$B$46</f>
        <v>0.18</v>
      </c>
      <c r="AT44" s="2">
        <f>$E$3/12</f>
        <v>65.375</v>
      </c>
      <c r="AU44" s="1">
        <f t="shared" ref="AU44:AU55" si="38">AT44*10000*AS44*0.67*AR44*AQ44</f>
        <v>95494.8950536991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-14.3731437147097</v>
      </c>
      <c r="E45" s="13">
        <f t="shared" ref="E45:E56" si="39">D44</f>
        <v>-11</v>
      </c>
      <c r="F45" s="9" t="s">
        <v>107</v>
      </c>
      <c r="G45" s="6">
        <v>2</v>
      </c>
      <c r="H45" s="11">
        <f t="shared" si="21"/>
        <v>-14.3731437147097</v>
      </c>
      <c r="I45" s="11">
        <f t="shared" si="22"/>
        <v>258.77685628529</v>
      </c>
      <c r="J45" s="11">
        <f t="shared" si="23"/>
        <v>0.00240631278207999</v>
      </c>
      <c r="K45" s="11">
        <f t="shared" si="24"/>
        <v>63.285</v>
      </c>
      <c r="L45" s="11">
        <f t="shared" si="25"/>
        <v>0.63285</v>
      </c>
      <c r="M45" s="6" t="s">
        <v>107</v>
      </c>
      <c r="N45" s="6"/>
      <c r="O45" s="11">
        <f t="shared" ref="O45:O55" si="40">L45+O44-P44-N45</f>
        <v>1.26322876356491</v>
      </c>
      <c r="P45" s="11">
        <f t="shared" si="26"/>
        <v>0.00303972352045735</v>
      </c>
      <c r="Q45" s="16">
        <f t="shared" si="27"/>
        <v>0.000547150233682323</v>
      </c>
      <c r="R45" s="11">
        <f t="shared" si="28"/>
        <v>0.113913</v>
      </c>
      <c r="S45" s="17">
        <f t="shared" si="29"/>
        <v>0.00480322907554294</v>
      </c>
      <c r="T45" s="3">
        <v>0.01</v>
      </c>
      <c r="U45" s="18">
        <f t="shared" si="30"/>
        <v>4.80322907554294e-5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0.0191480322907554</v>
      </c>
      <c r="AR45" s="25">
        <f t="shared" si="36"/>
        <v>63.285</v>
      </c>
      <c r="AS45" s="1">
        <f t="shared" si="37"/>
        <v>0.18</v>
      </c>
      <c r="AT45" s="2">
        <f t="shared" ref="AT45:AT55" si="41">$E$3/12</f>
        <v>65.375</v>
      </c>
      <c r="AU45" s="1">
        <f t="shared" si="38"/>
        <v>95539.7158546058</v>
      </c>
    </row>
    <row r="46" s="1" customFormat="1" spans="1:47">
      <c r="A46" s="6" t="s">
        <v>70</v>
      </c>
      <c r="B46" s="6">
        <v>0.18</v>
      </c>
      <c r="C46" s="9">
        <v>2</v>
      </c>
      <c r="D46" s="12">
        <v>-9.05431687042857</v>
      </c>
      <c r="E46" s="13">
        <f t="shared" si="39"/>
        <v>-14.3731437147097</v>
      </c>
      <c r="F46" s="9" t="s">
        <v>107</v>
      </c>
      <c r="G46" s="6">
        <v>3</v>
      </c>
      <c r="H46" s="11">
        <f t="shared" si="21"/>
        <v>-9.05431687042857</v>
      </c>
      <c r="I46" s="11">
        <f t="shared" si="22"/>
        <v>264.095683129571</v>
      </c>
      <c r="J46" s="11">
        <f t="shared" si="23"/>
        <v>0.0051339669804013</v>
      </c>
      <c r="K46" s="11">
        <f t="shared" si="24"/>
        <v>63.285</v>
      </c>
      <c r="L46" s="11">
        <f t="shared" si="25"/>
        <v>0.63285</v>
      </c>
      <c r="M46" s="6" t="s">
        <v>107</v>
      </c>
      <c r="N46" s="6"/>
      <c r="O46" s="11">
        <f t="shared" si="40"/>
        <v>1.89303904004446</v>
      </c>
      <c r="P46" s="11">
        <f t="shared" si="26"/>
        <v>0.00971879992419881</v>
      </c>
      <c r="Q46" s="16">
        <f t="shared" si="27"/>
        <v>0.00174938398635579</v>
      </c>
      <c r="R46" s="11">
        <f t="shared" si="28"/>
        <v>0.113913</v>
      </c>
      <c r="S46" s="17">
        <f t="shared" si="29"/>
        <v>0.0153571935280063</v>
      </c>
      <c r="T46" s="3">
        <v>0.01</v>
      </c>
      <c r="U46" s="18">
        <f t="shared" si="30"/>
        <v>0.000153571935280063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0.0192535719352801</v>
      </c>
      <c r="AR46" s="25">
        <f t="shared" si="36"/>
        <v>63.285</v>
      </c>
      <c r="AS46" s="1">
        <f t="shared" si="37"/>
        <v>0.18</v>
      </c>
      <c r="AT46" s="2">
        <f t="shared" si="41"/>
        <v>65.375</v>
      </c>
      <c r="AU46" s="1">
        <f t="shared" si="38"/>
        <v>96066.3092661987</v>
      </c>
    </row>
    <row r="47" s="1" customFormat="1" spans="1:47">
      <c r="A47" s="6"/>
      <c r="B47" s="6"/>
      <c r="C47" s="9">
        <v>3</v>
      </c>
      <c r="D47" s="12">
        <v>-1.61378286096774</v>
      </c>
      <c r="E47" s="13">
        <f t="shared" si="39"/>
        <v>-9.05431687042857</v>
      </c>
      <c r="F47" s="9" t="s">
        <v>107</v>
      </c>
      <c r="G47" s="6">
        <v>4</v>
      </c>
      <c r="H47" s="11">
        <f t="shared" si="21"/>
        <v>-1.61378286096774</v>
      </c>
      <c r="I47" s="11">
        <f t="shared" si="22"/>
        <v>271.536217139032</v>
      </c>
      <c r="J47" s="11">
        <f t="shared" si="23"/>
        <v>0.0140994131670184</v>
      </c>
      <c r="K47" s="11">
        <f t="shared" si="24"/>
        <v>63.285</v>
      </c>
      <c r="L47" s="11">
        <f t="shared" si="25"/>
        <v>0.63285</v>
      </c>
      <c r="M47" s="6" t="s">
        <v>107</v>
      </c>
      <c r="N47" s="6"/>
      <c r="O47" s="11">
        <f t="shared" si="40"/>
        <v>2.51617024012026</v>
      </c>
      <c r="P47" s="11">
        <f t="shared" si="26"/>
        <v>0.0354765238140115</v>
      </c>
      <c r="Q47" s="16">
        <f t="shared" si="27"/>
        <v>0.00638577428652206</v>
      </c>
      <c r="R47" s="11">
        <f t="shared" si="28"/>
        <v>0.113913</v>
      </c>
      <c r="S47" s="17">
        <f t="shared" si="29"/>
        <v>0.0560583452856308</v>
      </c>
      <c r="T47" s="3">
        <v>0.01</v>
      </c>
      <c r="U47" s="18">
        <f t="shared" si="30"/>
        <v>0.000560583452856308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0.0196605834528563</v>
      </c>
      <c r="AR47" s="25">
        <f t="shared" si="36"/>
        <v>63.285</v>
      </c>
      <c r="AS47" s="1">
        <f t="shared" si="37"/>
        <v>0.18</v>
      </c>
      <c r="AT47" s="2">
        <f t="shared" si="41"/>
        <v>65.375</v>
      </c>
      <c r="AU47" s="1">
        <f t="shared" si="38"/>
        <v>98097.1061725502</v>
      </c>
    </row>
    <row r="48" s="1" customFormat="1" spans="1:47">
      <c r="A48" s="6"/>
      <c r="B48" s="6"/>
      <c r="C48" s="9">
        <v>4</v>
      </c>
      <c r="D48" s="12">
        <v>8.6811021331</v>
      </c>
      <c r="E48" s="13">
        <f t="shared" si="39"/>
        <v>-1.61378286096774</v>
      </c>
      <c r="F48" s="9" t="s">
        <v>107</v>
      </c>
      <c r="G48" s="6">
        <v>5</v>
      </c>
      <c r="H48" s="11">
        <f t="shared" si="21"/>
        <v>8.6811021331</v>
      </c>
      <c r="I48" s="11">
        <f t="shared" si="22"/>
        <v>281.8311021331</v>
      </c>
      <c r="J48" s="11">
        <f t="shared" si="23"/>
        <v>0.0522468819102697</v>
      </c>
      <c r="K48" s="11">
        <f t="shared" si="24"/>
        <v>63.285</v>
      </c>
      <c r="L48" s="11">
        <f t="shared" si="25"/>
        <v>0.63285</v>
      </c>
      <c r="M48" s="6" t="s">
        <v>109</v>
      </c>
      <c r="N48" s="11">
        <f>(O47-P47)*$C$24/100</f>
        <v>2.35665903049093</v>
      </c>
      <c r="O48" s="11">
        <f t="shared" si="40"/>
        <v>0.756884685815312</v>
      </c>
      <c r="P48" s="11">
        <f t="shared" si="26"/>
        <v>0.0395448647994842</v>
      </c>
      <c r="Q48" s="16">
        <f t="shared" si="27"/>
        <v>0.00711807566390716</v>
      </c>
      <c r="R48" s="11">
        <f t="shared" si="28"/>
        <v>0.113913</v>
      </c>
      <c r="S48" s="17">
        <f t="shared" si="29"/>
        <v>0.0624869476171039</v>
      </c>
      <c r="T48" s="3">
        <v>0.01</v>
      </c>
      <c r="U48" s="18">
        <f t="shared" si="30"/>
        <v>0.000624869476171039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0.028674869476171</v>
      </c>
      <c r="AR48" s="25">
        <f t="shared" si="36"/>
        <v>63.285</v>
      </c>
      <c r="AS48" s="1">
        <f t="shared" si="37"/>
        <v>0.18</v>
      </c>
      <c r="AT48" s="2">
        <f t="shared" si="41"/>
        <v>65.375</v>
      </c>
      <c r="AU48" s="1">
        <f t="shared" si="38"/>
        <v>143074.1728613</v>
      </c>
    </row>
    <row r="49" s="1" customFormat="1" spans="1:47">
      <c r="A49" s="6"/>
      <c r="B49" s="6"/>
      <c r="C49" s="9">
        <v>5</v>
      </c>
      <c r="D49" s="12">
        <v>15.7852114309032</v>
      </c>
      <c r="E49" s="13">
        <f t="shared" si="39"/>
        <v>8.6811021331</v>
      </c>
      <c r="F49" s="9" t="s">
        <v>109</v>
      </c>
      <c r="G49" s="6">
        <v>6</v>
      </c>
      <c r="H49" s="11">
        <f t="shared" si="21"/>
        <v>15.7852114309032</v>
      </c>
      <c r="I49" s="11">
        <f t="shared" si="22"/>
        <v>288.935211430903</v>
      </c>
      <c r="J49" s="11">
        <f t="shared" si="23"/>
        <v>0.122171606803361</v>
      </c>
      <c r="K49" s="11">
        <f t="shared" si="24"/>
        <v>63.285</v>
      </c>
      <c r="L49" s="11">
        <f t="shared" si="25"/>
        <v>0.63285</v>
      </c>
      <c r="M49" s="6" t="s">
        <v>107</v>
      </c>
      <c r="N49" s="6"/>
      <c r="O49" s="11">
        <f t="shared" si="40"/>
        <v>1.35018982101583</v>
      </c>
      <c r="P49" s="11">
        <f t="shared" si="26"/>
        <v>0.164954859923047</v>
      </c>
      <c r="Q49" s="16">
        <f t="shared" si="27"/>
        <v>0.0296918747861484</v>
      </c>
      <c r="R49" s="11">
        <f t="shared" si="28"/>
        <v>0.113913</v>
      </c>
      <c r="S49" s="17">
        <f t="shared" si="29"/>
        <v>0.260653962112738</v>
      </c>
      <c r="T49" s="3">
        <v>0.01</v>
      </c>
      <c r="U49" s="18">
        <f t="shared" si="30"/>
        <v>0.00260653962112738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0.0306565396211274</v>
      </c>
      <c r="AR49" s="25">
        <f t="shared" si="36"/>
        <v>63.285</v>
      </c>
      <c r="AS49" s="1">
        <f t="shared" si="37"/>
        <v>0.18</v>
      </c>
      <c r="AT49" s="2">
        <f t="shared" si="41"/>
        <v>65.375</v>
      </c>
      <c r="AU49" s="1">
        <f t="shared" si="38"/>
        <v>152961.77904933</v>
      </c>
    </row>
    <row r="50" s="1" customFormat="1" spans="1:47">
      <c r="A50" s="6"/>
      <c r="B50" s="6"/>
      <c r="C50" s="9">
        <v>6</v>
      </c>
      <c r="D50" s="12">
        <v>20.8967705946667</v>
      </c>
      <c r="E50" s="13">
        <f t="shared" si="39"/>
        <v>15.7852114309032</v>
      </c>
      <c r="F50" s="9" t="s">
        <v>107</v>
      </c>
      <c r="G50" s="6">
        <v>7</v>
      </c>
      <c r="H50" s="11">
        <f t="shared" si="21"/>
        <v>20.8967705946667</v>
      </c>
      <c r="I50" s="11">
        <f t="shared" si="22"/>
        <v>294.046770594667</v>
      </c>
      <c r="J50" s="11">
        <f t="shared" si="23"/>
        <v>0.219473300393011</v>
      </c>
      <c r="K50" s="11">
        <f t="shared" si="24"/>
        <v>63.285</v>
      </c>
      <c r="L50" s="11">
        <f t="shared" si="25"/>
        <v>0.63285</v>
      </c>
      <c r="M50" s="6" t="s">
        <v>107</v>
      </c>
      <c r="N50" s="6"/>
      <c r="O50" s="11">
        <f t="shared" si="40"/>
        <v>1.81808496109278</v>
      </c>
      <c r="P50" s="11">
        <f t="shared" si="26"/>
        <v>0.399021106805932</v>
      </c>
      <c r="Q50" s="16">
        <f t="shared" si="27"/>
        <v>0.0718237992250678</v>
      </c>
      <c r="R50" s="11">
        <f t="shared" si="28"/>
        <v>0.113913</v>
      </c>
      <c r="S50" s="17">
        <f t="shared" si="29"/>
        <v>0.630514508660713</v>
      </c>
      <c r="T50" s="3">
        <v>0.01</v>
      </c>
      <c r="U50" s="18">
        <f t="shared" si="30"/>
        <v>0.00630514508660713</v>
      </c>
      <c r="V50" s="17"/>
      <c r="W50" s="3"/>
      <c r="X50" s="18"/>
      <c r="Y50" s="19">
        <v>0.04</v>
      </c>
      <c r="Z50" s="3">
        <v>0.29</v>
      </c>
      <c r="AA50" s="20">
        <f t="shared" si="31"/>
        <v>0.0116</v>
      </c>
      <c r="AB50" s="3">
        <v>0.015</v>
      </c>
      <c r="AC50" s="3">
        <v>0.28</v>
      </c>
      <c r="AD50" s="20">
        <f t="shared" si="32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0.0343551450866071</v>
      </c>
      <c r="AR50" s="25">
        <f t="shared" si="36"/>
        <v>63.285</v>
      </c>
      <c r="AS50" s="1">
        <f t="shared" si="37"/>
        <v>0.18</v>
      </c>
      <c r="AT50" s="2">
        <f t="shared" si="41"/>
        <v>65.375</v>
      </c>
      <c r="AU50" s="1">
        <f t="shared" si="38"/>
        <v>171416.088602632</v>
      </c>
    </row>
    <row r="51" s="1" customFormat="1" spans="1:47">
      <c r="A51" s="6"/>
      <c r="B51" s="6"/>
      <c r="C51" s="9">
        <v>7</v>
      </c>
      <c r="D51" s="12">
        <v>23.8813715506452</v>
      </c>
      <c r="E51" s="13">
        <f t="shared" si="39"/>
        <v>20.8967705946667</v>
      </c>
      <c r="F51" s="9" t="s">
        <v>107</v>
      </c>
      <c r="G51" s="6">
        <v>8</v>
      </c>
      <c r="H51" s="11">
        <f t="shared" si="21"/>
        <v>23.8813715506452</v>
      </c>
      <c r="I51" s="11">
        <f t="shared" si="22"/>
        <v>297.031371550645</v>
      </c>
      <c r="J51" s="11">
        <f t="shared" si="23"/>
        <v>0.306112889817087</v>
      </c>
      <c r="K51" s="11">
        <f t="shared" si="24"/>
        <v>63.285</v>
      </c>
      <c r="L51" s="11">
        <f t="shared" si="25"/>
        <v>0.63285</v>
      </c>
      <c r="M51" s="6" t="s">
        <v>107</v>
      </c>
      <c r="N51" s="6"/>
      <c r="O51" s="11">
        <f t="shared" si="40"/>
        <v>2.05191385428685</v>
      </c>
      <c r="P51" s="11">
        <f t="shared" si="26"/>
        <v>0.628117279591464</v>
      </c>
      <c r="Q51" s="16">
        <f t="shared" si="27"/>
        <v>0.113061110326464</v>
      </c>
      <c r="R51" s="11">
        <f t="shared" si="28"/>
        <v>0.113913</v>
      </c>
      <c r="S51" s="17">
        <f t="shared" si="29"/>
        <v>0.992521576347419</v>
      </c>
      <c r="T51" s="3">
        <v>0.01</v>
      </c>
      <c r="U51" s="18">
        <f t="shared" si="30"/>
        <v>0.00992521576347419</v>
      </c>
      <c r="V51" s="17"/>
      <c r="W51" s="3"/>
      <c r="X51" s="18"/>
      <c r="Y51" s="19">
        <v>0.04</v>
      </c>
      <c r="Z51" s="3">
        <v>0.29</v>
      </c>
      <c r="AA51" s="20">
        <f t="shared" si="31"/>
        <v>0.0116</v>
      </c>
      <c r="AB51" s="3">
        <v>0.015</v>
      </c>
      <c r="AC51" s="3">
        <v>0.28</v>
      </c>
      <c r="AD51" s="20">
        <f t="shared" si="32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0.0379752157634742</v>
      </c>
      <c r="AR51" s="25">
        <f t="shared" si="36"/>
        <v>63.285</v>
      </c>
      <c r="AS51" s="1">
        <f t="shared" si="37"/>
        <v>0.18</v>
      </c>
      <c r="AT51" s="2">
        <f t="shared" si="41"/>
        <v>65.375</v>
      </c>
      <c r="AU51" s="1">
        <f t="shared" si="38"/>
        <v>189478.546331433</v>
      </c>
    </row>
    <row r="52" s="1" customFormat="1" spans="1:47">
      <c r="A52" s="6"/>
      <c r="B52" s="6"/>
      <c r="C52" s="9">
        <v>8</v>
      </c>
      <c r="D52" s="12">
        <v>20.0741006180645</v>
      </c>
      <c r="E52" s="13">
        <f t="shared" si="39"/>
        <v>23.8813715506452</v>
      </c>
      <c r="F52" s="9" t="s">
        <v>107</v>
      </c>
      <c r="G52" s="6">
        <v>9</v>
      </c>
      <c r="H52" s="11">
        <f t="shared" si="21"/>
        <v>20.0741006180645</v>
      </c>
      <c r="I52" s="11">
        <f t="shared" si="22"/>
        <v>293.224100618064</v>
      </c>
      <c r="J52" s="11">
        <f t="shared" si="23"/>
        <v>0.200002232430454</v>
      </c>
      <c r="K52" s="11">
        <f t="shared" si="24"/>
        <v>63.285</v>
      </c>
      <c r="L52" s="11">
        <f t="shared" si="25"/>
        <v>0.63285</v>
      </c>
      <c r="M52" s="6" t="s">
        <v>107</v>
      </c>
      <c r="N52" s="6"/>
      <c r="O52" s="11">
        <f t="shared" si="40"/>
        <v>2.05664657469538</v>
      </c>
      <c r="P52" s="11">
        <f t="shared" si="26"/>
        <v>0.411333906259523</v>
      </c>
      <c r="Q52" s="16">
        <f t="shared" si="27"/>
        <v>0.0740401031267141</v>
      </c>
      <c r="R52" s="11">
        <f t="shared" si="28"/>
        <v>0.113913</v>
      </c>
      <c r="S52" s="17">
        <f t="shared" si="29"/>
        <v>0.649970619040093</v>
      </c>
      <c r="T52" s="3">
        <v>0.01</v>
      </c>
      <c r="U52" s="18">
        <f t="shared" si="30"/>
        <v>0.00649970619040093</v>
      </c>
      <c r="V52" s="17"/>
      <c r="W52" s="3"/>
      <c r="X52" s="18"/>
      <c r="Y52" s="19">
        <v>0.02</v>
      </c>
      <c r="Z52" s="3">
        <v>0.29</v>
      </c>
      <c r="AA52" s="20">
        <f t="shared" si="31"/>
        <v>0.0058</v>
      </c>
      <c r="AB52" s="3">
        <v>0.01</v>
      </c>
      <c r="AC52" s="3">
        <v>0.28</v>
      </c>
      <c r="AD52" s="20">
        <f t="shared" si="32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0.0255997061904009</v>
      </c>
      <c r="AR52" s="25">
        <f t="shared" si="36"/>
        <v>63.285</v>
      </c>
      <c r="AS52" s="1">
        <f t="shared" si="37"/>
        <v>0.18</v>
      </c>
      <c r="AT52" s="2">
        <f t="shared" si="41"/>
        <v>65.375</v>
      </c>
      <c r="AU52" s="1">
        <f t="shared" si="38"/>
        <v>127730.547883665</v>
      </c>
    </row>
    <row r="53" s="1" customFormat="1" spans="1:47">
      <c r="A53" s="6"/>
      <c r="B53" s="6"/>
      <c r="C53" s="9">
        <v>9</v>
      </c>
      <c r="D53" s="12">
        <v>14.780225514</v>
      </c>
      <c r="E53" s="13">
        <f t="shared" si="39"/>
        <v>20.0741006180645</v>
      </c>
      <c r="F53" s="9" t="s">
        <v>107</v>
      </c>
      <c r="G53" s="6">
        <v>10</v>
      </c>
      <c r="H53" s="11">
        <f t="shared" si="21"/>
        <v>14.780225514</v>
      </c>
      <c r="I53" s="11">
        <f t="shared" si="22"/>
        <v>287.930225514</v>
      </c>
      <c r="J53" s="11">
        <f t="shared" si="23"/>
        <v>0.10861448932555</v>
      </c>
      <c r="K53" s="11">
        <f t="shared" si="24"/>
        <v>63.285</v>
      </c>
      <c r="L53" s="11">
        <f t="shared" si="25"/>
        <v>0.63285</v>
      </c>
      <c r="M53" s="6" t="s">
        <v>107</v>
      </c>
      <c r="N53" s="6"/>
      <c r="O53" s="11">
        <f t="shared" si="40"/>
        <v>2.27816266843586</v>
      </c>
      <c r="P53" s="11">
        <f t="shared" si="26"/>
        <v>0.247441474832693</v>
      </c>
      <c r="Q53" s="16">
        <f t="shared" si="27"/>
        <v>0.0445394654698847</v>
      </c>
      <c r="R53" s="11">
        <f t="shared" si="28"/>
        <v>0.113913</v>
      </c>
      <c r="S53" s="17">
        <f t="shared" si="29"/>
        <v>0.390995456794964</v>
      </c>
      <c r="T53" s="3">
        <v>0.01</v>
      </c>
      <c r="U53" s="18">
        <f t="shared" si="30"/>
        <v>0.00390995456794964</v>
      </c>
      <c r="V53" s="17"/>
      <c r="W53" s="3"/>
      <c r="X53" s="18"/>
      <c r="Y53" s="19">
        <v>0.02</v>
      </c>
      <c r="Z53" s="3">
        <v>0.29</v>
      </c>
      <c r="AA53" s="20">
        <f t="shared" si="31"/>
        <v>0.0058</v>
      </c>
      <c r="AB53" s="3">
        <v>0.01</v>
      </c>
      <c r="AC53" s="3">
        <v>0.28</v>
      </c>
      <c r="AD53" s="20">
        <f t="shared" si="32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0.0230099545679496</v>
      </c>
      <c r="AR53" s="25">
        <f t="shared" si="36"/>
        <v>63.285</v>
      </c>
      <c r="AS53" s="1">
        <f t="shared" si="37"/>
        <v>0.18</v>
      </c>
      <c r="AT53" s="2">
        <f t="shared" si="41"/>
        <v>65.375</v>
      </c>
      <c r="AU53" s="1">
        <f t="shared" si="38"/>
        <v>114808.899832003</v>
      </c>
    </row>
    <row r="54" s="1" customFormat="1" spans="1:47">
      <c r="A54" s="6"/>
      <c r="B54" s="6"/>
      <c r="C54" s="9">
        <v>10</v>
      </c>
      <c r="D54" s="12">
        <v>4.7428729493871</v>
      </c>
      <c r="E54" s="13">
        <f t="shared" si="39"/>
        <v>14.780225514</v>
      </c>
      <c r="F54" s="9" t="s">
        <v>107</v>
      </c>
      <c r="G54" s="6">
        <v>11</v>
      </c>
      <c r="H54" s="11">
        <f t="shared" si="21"/>
        <v>4.7428729493871</v>
      </c>
      <c r="I54" s="11">
        <f t="shared" si="22"/>
        <v>277.892872949387</v>
      </c>
      <c r="J54" s="11">
        <f t="shared" si="23"/>
        <v>0.0320202991735791</v>
      </c>
      <c r="K54" s="11">
        <f t="shared" si="24"/>
        <v>63.285</v>
      </c>
      <c r="L54" s="11">
        <f t="shared" si="25"/>
        <v>0.63285</v>
      </c>
      <c r="M54" s="6" t="s">
        <v>109</v>
      </c>
      <c r="N54" s="11">
        <f>(O53-P53)*$C$24/100</f>
        <v>1.92918513392301</v>
      </c>
      <c r="O54" s="11">
        <f t="shared" si="40"/>
        <v>0.734386059680158</v>
      </c>
      <c r="P54" s="11">
        <f t="shared" si="26"/>
        <v>0.0235152613398646</v>
      </c>
      <c r="Q54" s="16">
        <f t="shared" si="27"/>
        <v>0.00423274704117563</v>
      </c>
      <c r="R54" s="11">
        <f t="shared" si="28"/>
        <v>0.113913</v>
      </c>
      <c r="S54" s="17">
        <f t="shared" si="29"/>
        <v>0.037157717215556</v>
      </c>
      <c r="T54" s="3">
        <v>0.01</v>
      </c>
      <c r="U54" s="18">
        <f t="shared" si="30"/>
        <v>0.00037157717215556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0.0194715771721556</v>
      </c>
      <c r="AR54" s="25">
        <f t="shared" si="36"/>
        <v>63.285</v>
      </c>
      <c r="AS54" s="1">
        <f t="shared" si="37"/>
        <v>0.18</v>
      </c>
      <c r="AT54" s="2">
        <f t="shared" si="41"/>
        <v>65.375</v>
      </c>
      <c r="AU54" s="1">
        <f t="shared" si="38"/>
        <v>97154.0533262479</v>
      </c>
    </row>
    <row r="55" s="1" customFormat="1" spans="1:48">
      <c r="A55" s="6"/>
      <c r="B55" s="6"/>
      <c r="C55" s="9">
        <v>11</v>
      </c>
      <c r="D55" s="12">
        <v>-6.38928935363333</v>
      </c>
      <c r="E55" s="13">
        <f t="shared" si="39"/>
        <v>4.7428729493871</v>
      </c>
      <c r="F55" s="9" t="s">
        <v>109</v>
      </c>
      <c r="G55" s="6">
        <v>12</v>
      </c>
      <c r="H55" s="11">
        <f t="shared" si="21"/>
        <v>-6.38928935363333</v>
      </c>
      <c r="I55" s="11">
        <f t="shared" si="22"/>
        <v>266.760710646367</v>
      </c>
      <c r="J55" s="11">
        <f t="shared" si="23"/>
        <v>0.00742020197407309</v>
      </c>
      <c r="K55" s="11">
        <f t="shared" si="24"/>
        <v>63.285</v>
      </c>
      <c r="L55" s="11">
        <f t="shared" si="25"/>
        <v>0.63285</v>
      </c>
      <c r="M55" s="6" t="s">
        <v>107</v>
      </c>
      <c r="N55" s="6"/>
      <c r="O55" s="11">
        <f t="shared" si="40"/>
        <v>1.34372079834029</v>
      </c>
      <c r="P55" s="11">
        <f t="shared" si="26"/>
        <v>0.00997067972044772</v>
      </c>
      <c r="Q55" s="16">
        <f t="shared" si="27"/>
        <v>0.00179472234968059</v>
      </c>
      <c r="R55" s="11">
        <f t="shared" si="28"/>
        <v>0.113913</v>
      </c>
      <c r="S55" s="17">
        <f t="shared" si="29"/>
        <v>0.015755202212922</v>
      </c>
      <c r="T55" s="3">
        <v>0.01</v>
      </c>
      <c r="U55" s="18">
        <f t="shared" si="30"/>
        <v>0.00015755202212922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0.0192575520221292</v>
      </c>
      <c r="AR55" s="25">
        <f t="shared" si="36"/>
        <v>63.285</v>
      </c>
      <c r="AS55" s="1">
        <f t="shared" si="37"/>
        <v>0.18</v>
      </c>
      <c r="AT55" s="2">
        <f t="shared" si="41"/>
        <v>65.375</v>
      </c>
      <c r="AU55" s="1">
        <f t="shared" si="38"/>
        <v>96086.1680360645</v>
      </c>
      <c r="AV55" s="1">
        <f>SUM(AU44:AU55)</f>
        <v>1477908.28226973</v>
      </c>
    </row>
    <row r="56" s="1" customFormat="1" spans="1:46">
      <c r="A56" s="6"/>
      <c r="B56" s="6"/>
      <c r="C56" s="9">
        <v>12</v>
      </c>
      <c r="D56" s="12">
        <v>-13.7842280570645</v>
      </c>
      <c r="E56" s="13">
        <f t="shared" si="39"/>
        <v>-6.38928935363333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-11</v>
      </c>
      <c r="E60" s="9"/>
      <c r="F60" s="9"/>
      <c r="G60" s="6">
        <v>1</v>
      </c>
      <c r="H60" s="11">
        <f t="shared" ref="H60:H71" si="42">E61</f>
        <v>-11</v>
      </c>
      <c r="I60" s="11">
        <f t="shared" ref="I60:I71" si="43">H60+273.15</f>
        <v>262.15</v>
      </c>
      <c r="J60" s="11">
        <f t="shared" ref="J60:J71" si="44">EXP(($C$18*(I60-$C$16))/($C$19*I60*$C$16))</f>
        <v>0.00390493234587267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0.00538763515760052</v>
      </c>
      <c r="Q60" s="16">
        <f t="shared" ref="Q60:Q71" si="48">P60*$B$62</f>
        <v>0.000538763515760052</v>
      </c>
      <c r="R60" s="11">
        <f t="shared" ref="R60:R71" si="49">L60*$B$62</f>
        <v>0.13797</v>
      </c>
      <c r="S60" s="17">
        <f t="shared" ref="S60:S71" si="50">Q60/R60</f>
        <v>0.00390493234587267</v>
      </c>
      <c r="T60" s="3">
        <v>0.01</v>
      </c>
      <c r="U60" s="18">
        <f t="shared" ref="U60:U71" si="51">S60*T60</f>
        <v>3.90493234587267e-5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0.0123390493234587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0.65</v>
      </c>
      <c r="AU60" s="1">
        <f t="shared" ref="AU60:AU71" si="59">AT60*10000*AS60*0.67*AR60*AQ60</f>
        <v>741.403315611135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-14.3731437147097</v>
      </c>
      <c r="E61" s="13">
        <f t="shared" ref="E61:E72" si="60">D60</f>
        <v>-11</v>
      </c>
      <c r="F61" s="9" t="s">
        <v>107</v>
      </c>
      <c r="G61" s="6">
        <v>2</v>
      </c>
      <c r="H61" s="11">
        <f t="shared" si="42"/>
        <v>-14.3731437147097</v>
      </c>
      <c r="I61" s="11">
        <f t="shared" si="43"/>
        <v>258.77685628529</v>
      </c>
      <c r="J61" s="11">
        <f t="shared" si="44"/>
        <v>0.00240631278207999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2.7540123648424</v>
      </c>
      <c r="P61" s="11">
        <f t="shared" si="47"/>
        <v>0.0066270151555266</v>
      </c>
      <c r="Q61" s="16">
        <f t="shared" si="48"/>
        <v>0.00066270151555266</v>
      </c>
      <c r="R61" s="11">
        <f t="shared" si="49"/>
        <v>0.13797</v>
      </c>
      <c r="S61" s="17">
        <f t="shared" si="50"/>
        <v>0.00480322907554294</v>
      </c>
      <c r="T61" s="3">
        <v>0.01</v>
      </c>
      <c r="U61" s="18">
        <f t="shared" si="51"/>
        <v>4.80322907554294e-5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0.0123480322907554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0.65</v>
      </c>
      <c r="AU61" s="1">
        <f t="shared" si="59"/>
        <v>741.943065600232</v>
      </c>
    </row>
    <row r="62" s="1" customFormat="1" spans="1:47">
      <c r="A62" s="6" t="s">
        <v>70</v>
      </c>
      <c r="B62" s="6">
        <v>0.1</v>
      </c>
      <c r="C62" s="9">
        <v>2</v>
      </c>
      <c r="D62" s="12">
        <v>-9.05431687042857</v>
      </c>
      <c r="E62" s="13">
        <f t="shared" si="60"/>
        <v>-14.3731437147097</v>
      </c>
      <c r="F62" s="9" t="s">
        <v>107</v>
      </c>
      <c r="G62" s="6">
        <v>3</v>
      </c>
      <c r="H62" s="11">
        <f t="shared" si="42"/>
        <v>-9.05431687042857</v>
      </c>
      <c r="I62" s="11">
        <f t="shared" si="43"/>
        <v>264.095683129571</v>
      </c>
      <c r="J62" s="11">
        <f t="shared" si="44"/>
        <v>0.0051339669804013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4.12708534968687</v>
      </c>
      <c r="P62" s="11">
        <f t="shared" si="47"/>
        <v>0.0211883199105903</v>
      </c>
      <c r="Q62" s="16">
        <f t="shared" si="48"/>
        <v>0.00211883199105903</v>
      </c>
      <c r="R62" s="11">
        <f t="shared" si="49"/>
        <v>0.13797</v>
      </c>
      <c r="S62" s="17">
        <f t="shared" si="50"/>
        <v>0.0153571935280063</v>
      </c>
      <c r="T62" s="3">
        <v>0.01</v>
      </c>
      <c r="U62" s="18">
        <f t="shared" si="51"/>
        <v>0.000153571935280063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0.0124535719352801</v>
      </c>
      <c r="AR62" s="25">
        <f t="shared" si="57"/>
        <v>137.97</v>
      </c>
      <c r="AS62" s="1">
        <f t="shared" si="58"/>
        <v>0.1</v>
      </c>
      <c r="AT62" s="2">
        <f t="shared" si="62"/>
        <v>0.65</v>
      </c>
      <c r="AU62" s="1">
        <f t="shared" si="59"/>
        <v>748.284513821062</v>
      </c>
    </row>
    <row r="63" s="1" customFormat="1" spans="1:47">
      <c r="A63" s="6"/>
      <c r="B63" s="6"/>
      <c r="C63" s="9">
        <v>3</v>
      </c>
      <c r="D63" s="12">
        <v>-1.61378286096774</v>
      </c>
      <c r="E63" s="13">
        <f t="shared" si="60"/>
        <v>-9.05431687042857</v>
      </c>
      <c r="F63" s="9" t="s">
        <v>107</v>
      </c>
      <c r="G63" s="6">
        <v>4</v>
      </c>
      <c r="H63" s="11">
        <f t="shared" si="42"/>
        <v>-1.61378286096774</v>
      </c>
      <c r="I63" s="11">
        <f t="shared" si="43"/>
        <v>271.536217139032</v>
      </c>
      <c r="J63" s="11">
        <f t="shared" si="44"/>
        <v>0.0140994131670184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5.48559702977628</v>
      </c>
      <c r="P63" s="11">
        <f t="shared" si="47"/>
        <v>0.0773436989905848</v>
      </c>
      <c r="Q63" s="16">
        <f t="shared" si="48"/>
        <v>0.00773436989905848</v>
      </c>
      <c r="R63" s="11">
        <f t="shared" si="49"/>
        <v>0.13797</v>
      </c>
      <c r="S63" s="17">
        <f t="shared" si="50"/>
        <v>0.0560583452856308</v>
      </c>
      <c r="T63" s="3">
        <v>0.01</v>
      </c>
      <c r="U63" s="18">
        <f t="shared" si="51"/>
        <v>0.000560583452856308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0.0128605834528563</v>
      </c>
      <c r="AR63" s="25">
        <f t="shared" si="57"/>
        <v>137.97</v>
      </c>
      <c r="AS63" s="1">
        <f t="shared" si="58"/>
        <v>0.1</v>
      </c>
      <c r="AT63" s="2">
        <f t="shared" si="62"/>
        <v>0.65</v>
      </c>
      <c r="AU63" s="1">
        <f t="shared" si="59"/>
        <v>772.7401814104</v>
      </c>
    </row>
    <row r="64" s="1" customFormat="1" spans="1:47">
      <c r="A64" s="6"/>
      <c r="B64" s="6"/>
      <c r="C64" s="9">
        <v>4</v>
      </c>
      <c r="D64" s="12">
        <v>8.6811021331</v>
      </c>
      <c r="E64" s="13">
        <f t="shared" si="60"/>
        <v>-1.61378286096774</v>
      </c>
      <c r="F64" s="9" t="s">
        <v>107</v>
      </c>
      <c r="G64" s="6">
        <v>5</v>
      </c>
      <c r="H64" s="11">
        <f t="shared" si="42"/>
        <v>8.6811021331</v>
      </c>
      <c r="I64" s="11">
        <f t="shared" si="43"/>
        <v>281.8311021331</v>
      </c>
      <c r="J64" s="11">
        <f t="shared" si="44"/>
        <v>0.0522468819102697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5.13784066424641</v>
      </c>
      <c r="O64" s="11">
        <f t="shared" si="61"/>
        <v>1.65011266653928</v>
      </c>
      <c r="P64" s="11">
        <f t="shared" si="47"/>
        <v>0.0862132416273182</v>
      </c>
      <c r="Q64" s="16">
        <f t="shared" si="48"/>
        <v>0.00862132416273182</v>
      </c>
      <c r="R64" s="11">
        <f t="shared" si="49"/>
        <v>0.13797</v>
      </c>
      <c r="S64" s="17">
        <f t="shared" si="50"/>
        <v>0.0624869476171038</v>
      </c>
      <c r="T64" s="3">
        <v>0.01</v>
      </c>
      <c r="U64" s="18">
        <f t="shared" si="51"/>
        <v>0.000624869476171038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0.018674869476171</v>
      </c>
      <c r="AR64" s="25">
        <f t="shared" si="57"/>
        <v>137.97</v>
      </c>
      <c r="AS64" s="1">
        <f t="shared" si="58"/>
        <v>0.1</v>
      </c>
      <c r="AT64" s="2">
        <f t="shared" si="62"/>
        <v>0.65</v>
      </c>
      <c r="AU64" s="1">
        <f t="shared" si="59"/>
        <v>1122.0969934787</v>
      </c>
    </row>
    <row r="65" s="1" customFormat="1" spans="1:47">
      <c r="A65" s="6"/>
      <c r="B65" s="6"/>
      <c r="C65" s="9">
        <v>5</v>
      </c>
      <c r="D65" s="12">
        <v>15.7852114309032</v>
      </c>
      <c r="E65" s="13">
        <f t="shared" si="60"/>
        <v>8.6811021331</v>
      </c>
      <c r="F65" s="9" t="s">
        <v>109</v>
      </c>
      <c r="G65" s="6">
        <v>6</v>
      </c>
      <c r="H65" s="11">
        <f t="shared" si="42"/>
        <v>15.7852114309032</v>
      </c>
      <c r="I65" s="11">
        <f t="shared" si="43"/>
        <v>288.935211430903</v>
      </c>
      <c r="J65" s="11">
        <f t="shared" si="44"/>
        <v>0.122171606803361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2.94359942491197</v>
      </c>
      <c r="P65" s="11">
        <f t="shared" si="47"/>
        <v>0.359624271526945</v>
      </c>
      <c r="Q65" s="16">
        <f t="shared" si="48"/>
        <v>0.0359624271526945</v>
      </c>
      <c r="R65" s="11">
        <f t="shared" si="49"/>
        <v>0.13797</v>
      </c>
      <c r="S65" s="17">
        <f t="shared" si="50"/>
        <v>0.260653962112738</v>
      </c>
      <c r="T65" s="3">
        <v>0.01</v>
      </c>
      <c r="U65" s="18">
        <f t="shared" si="51"/>
        <v>0.00260653962112738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0.0206565396211274</v>
      </c>
      <c r="AR65" s="25">
        <f t="shared" si="57"/>
        <v>137.97</v>
      </c>
      <c r="AS65" s="1">
        <f t="shared" si="58"/>
        <v>0.1</v>
      </c>
      <c r="AT65" s="2">
        <f t="shared" si="62"/>
        <v>0.65</v>
      </c>
      <c r="AU65" s="1">
        <f t="shared" si="59"/>
        <v>1241.16749699998</v>
      </c>
    </row>
    <row r="66" s="1" customFormat="1" spans="1:47">
      <c r="A66" s="6"/>
      <c r="B66" s="6"/>
      <c r="C66" s="9">
        <v>6</v>
      </c>
      <c r="D66" s="12">
        <v>20.8967705946667</v>
      </c>
      <c r="E66" s="13">
        <f t="shared" si="60"/>
        <v>15.7852114309032</v>
      </c>
      <c r="F66" s="9" t="s">
        <v>107</v>
      </c>
      <c r="G66" s="6">
        <v>7</v>
      </c>
      <c r="H66" s="11">
        <f t="shared" si="42"/>
        <v>20.8967705946667</v>
      </c>
      <c r="I66" s="11">
        <f t="shared" si="43"/>
        <v>294.046770594667</v>
      </c>
      <c r="J66" s="11">
        <f t="shared" si="44"/>
        <v>0.219473300393011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3.96367515338502</v>
      </c>
      <c r="P66" s="11">
        <f t="shared" si="47"/>
        <v>0.869920867599186</v>
      </c>
      <c r="Q66" s="16">
        <f t="shared" si="48"/>
        <v>0.0869920867599186</v>
      </c>
      <c r="R66" s="11">
        <f t="shared" si="49"/>
        <v>0.13797</v>
      </c>
      <c r="S66" s="17">
        <f t="shared" si="50"/>
        <v>0.630514508660713</v>
      </c>
      <c r="T66" s="3">
        <v>0.01</v>
      </c>
      <c r="U66" s="18">
        <f t="shared" si="51"/>
        <v>0.00630514508660713</v>
      </c>
      <c r="V66" s="17"/>
      <c r="W66" s="3"/>
      <c r="X66" s="18"/>
      <c r="Y66" s="19">
        <v>0.04</v>
      </c>
      <c r="Z66" s="3">
        <v>0.06</v>
      </c>
      <c r="AA66" s="20">
        <f t="shared" si="52"/>
        <v>0.0024</v>
      </c>
      <c r="AB66" s="3">
        <v>0.015</v>
      </c>
      <c r="AC66" s="3">
        <v>0.63</v>
      </c>
      <c r="AD66" s="20">
        <f t="shared" si="53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0.0243551450866071</v>
      </c>
      <c r="AR66" s="25">
        <f t="shared" si="57"/>
        <v>137.97</v>
      </c>
      <c r="AS66" s="1">
        <f t="shared" si="58"/>
        <v>0.1</v>
      </c>
      <c r="AT66" s="2">
        <f t="shared" si="62"/>
        <v>0.65</v>
      </c>
      <c r="AU66" s="1">
        <f t="shared" si="59"/>
        <v>1463.40166458945</v>
      </c>
    </row>
    <row r="67" s="1" customFormat="1" spans="1:47">
      <c r="A67" s="6"/>
      <c r="B67" s="6"/>
      <c r="C67" s="9">
        <v>7</v>
      </c>
      <c r="D67" s="12">
        <v>23.8813715506452</v>
      </c>
      <c r="E67" s="13">
        <f t="shared" si="60"/>
        <v>20.8967705946667</v>
      </c>
      <c r="F67" s="9" t="s">
        <v>107</v>
      </c>
      <c r="G67" s="6">
        <v>8</v>
      </c>
      <c r="H67" s="11">
        <f t="shared" si="42"/>
        <v>23.8813715506452</v>
      </c>
      <c r="I67" s="11">
        <f t="shared" si="43"/>
        <v>297.031371550645</v>
      </c>
      <c r="J67" s="11">
        <f t="shared" si="44"/>
        <v>0.306112889817087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4.47345428578583</v>
      </c>
      <c r="P67" s="11">
        <f t="shared" si="47"/>
        <v>1.36938201888653</v>
      </c>
      <c r="Q67" s="16">
        <f t="shared" si="48"/>
        <v>0.136938201888653</v>
      </c>
      <c r="R67" s="11">
        <f t="shared" si="49"/>
        <v>0.13797</v>
      </c>
      <c r="S67" s="17">
        <f t="shared" si="50"/>
        <v>0.992521576347419</v>
      </c>
      <c r="T67" s="3">
        <v>0.01</v>
      </c>
      <c r="U67" s="18">
        <f t="shared" si="51"/>
        <v>0.00992521576347419</v>
      </c>
      <c r="V67" s="17"/>
      <c r="W67" s="3"/>
      <c r="X67" s="18"/>
      <c r="Y67" s="19">
        <v>0.04</v>
      </c>
      <c r="Z67" s="3">
        <v>0.06</v>
      </c>
      <c r="AA67" s="20">
        <f t="shared" si="52"/>
        <v>0.0024</v>
      </c>
      <c r="AB67" s="3">
        <v>0.015</v>
      </c>
      <c r="AC67" s="3">
        <v>0.63</v>
      </c>
      <c r="AD67" s="20">
        <f t="shared" si="53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0.0279752157634742</v>
      </c>
      <c r="AR67" s="25">
        <f t="shared" si="57"/>
        <v>137.97</v>
      </c>
      <c r="AS67" s="1">
        <f t="shared" si="58"/>
        <v>0.1</v>
      </c>
      <c r="AT67" s="2">
        <f t="shared" si="62"/>
        <v>0.65</v>
      </c>
      <c r="AU67" s="1">
        <f t="shared" si="59"/>
        <v>1680.91699597509</v>
      </c>
    </row>
    <row r="68" s="1" customFormat="1" spans="1:47">
      <c r="A68" s="6"/>
      <c r="B68" s="6"/>
      <c r="C68" s="9">
        <v>8</v>
      </c>
      <c r="D68" s="12">
        <v>20.0741006180645</v>
      </c>
      <c r="E68" s="13">
        <f t="shared" si="60"/>
        <v>23.8813715506452</v>
      </c>
      <c r="F68" s="9" t="s">
        <v>107</v>
      </c>
      <c r="G68" s="6">
        <v>9</v>
      </c>
      <c r="H68" s="11">
        <f t="shared" si="42"/>
        <v>20.0741006180645</v>
      </c>
      <c r="I68" s="11">
        <f t="shared" si="43"/>
        <v>293.224100618064</v>
      </c>
      <c r="J68" s="11">
        <f t="shared" si="44"/>
        <v>0.200002232430454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4.4837722668993</v>
      </c>
      <c r="P68" s="11">
        <f t="shared" si="47"/>
        <v>0.896764463089616</v>
      </c>
      <c r="Q68" s="16">
        <f t="shared" si="48"/>
        <v>0.0896764463089616</v>
      </c>
      <c r="R68" s="11">
        <f t="shared" si="49"/>
        <v>0.13797</v>
      </c>
      <c r="S68" s="17">
        <f t="shared" si="50"/>
        <v>0.649970619040093</v>
      </c>
      <c r="T68" s="3">
        <v>0.01</v>
      </c>
      <c r="U68" s="18">
        <f t="shared" si="51"/>
        <v>0.00649970619040093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</v>
      </c>
      <c r="AC68" s="3">
        <v>0.63</v>
      </c>
      <c r="AD68" s="20">
        <f t="shared" si="53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0.0199997061904009</v>
      </c>
      <c r="AR68" s="25">
        <f t="shared" si="57"/>
        <v>137.97</v>
      </c>
      <c r="AS68" s="1">
        <f t="shared" si="58"/>
        <v>0.1</v>
      </c>
      <c r="AT68" s="2">
        <f t="shared" si="62"/>
        <v>0.65</v>
      </c>
      <c r="AU68" s="1">
        <f t="shared" si="59"/>
        <v>1201.70104617553</v>
      </c>
    </row>
    <row r="69" s="1" customFormat="1" spans="1:47">
      <c r="A69" s="6"/>
      <c r="B69" s="6"/>
      <c r="C69" s="9">
        <v>9</v>
      </c>
      <c r="D69" s="12">
        <v>14.780225514</v>
      </c>
      <c r="E69" s="13">
        <f t="shared" si="60"/>
        <v>20.0741006180645</v>
      </c>
      <c r="F69" s="9" t="s">
        <v>107</v>
      </c>
      <c r="G69" s="6">
        <v>10</v>
      </c>
      <c r="H69" s="11">
        <f t="shared" si="42"/>
        <v>14.780225514</v>
      </c>
      <c r="I69" s="11">
        <f t="shared" si="43"/>
        <v>287.930225514</v>
      </c>
      <c r="J69" s="11">
        <f t="shared" si="44"/>
        <v>0.10861448932555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4.96670780380968</v>
      </c>
      <c r="P69" s="11">
        <f t="shared" si="47"/>
        <v>0.539456431740012</v>
      </c>
      <c r="Q69" s="16">
        <f t="shared" si="48"/>
        <v>0.0539456431740012</v>
      </c>
      <c r="R69" s="11">
        <f t="shared" si="49"/>
        <v>0.13797</v>
      </c>
      <c r="S69" s="17">
        <f t="shared" si="50"/>
        <v>0.390995456794964</v>
      </c>
      <c r="T69" s="3">
        <v>0.01</v>
      </c>
      <c r="U69" s="18">
        <f t="shared" si="51"/>
        <v>0.00390995456794964</v>
      </c>
      <c r="V69" s="17"/>
      <c r="W69" s="3"/>
      <c r="X69" s="18"/>
      <c r="Y69" s="19">
        <v>0.04</v>
      </c>
      <c r="Z69" s="3">
        <v>0.06</v>
      </c>
      <c r="AA69" s="20">
        <f t="shared" si="52"/>
        <v>0.0024</v>
      </c>
      <c r="AB69" s="3">
        <v>0.01</v>
      </c>
      <c r="AC69" s="3">
        <v>0.63</v>
      </c>
      <c r="AD69" s="20">
        <f t="shared" si="53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0.0174099545679496</v>
      </c>
      <c r="AR69" s="25">
        <f t="shared" si="57"/>
        <v>137.97</v>
      </c>
      <c r="AS69" s="1">
        <f t="shared" si="58"/>
        <v>0.1</v>
      </c>
      <c r="AT69" s="2">
        <f t="shared" si="62"/>
        <v>0.65</v>
      </c>
      <c r="AU69" s="1">
        <f t="shared" si="59"/>
        <v>1046.09339852278</v>
      </c>
    </row>
    <row r="70" s="1" customFormat="1" spans="1:47">
      <c r="A70" s="6"/>
      <c r="B70" s="6"/>
      <c r="C70" s="9">
        <v>10</v>
      </c>
      <c r="D70" s="12">
        <v>4.7428729493871</v>
      </c>
      <c r="E70" s="13">
        <f t="shared" si="60"/>
        <v>14.780225514</v>
      </c>
      <c r="F70" s="9" t="s">
        <v>107</v>
      </c>
      <c r="G70" s="6">
        <v>11</v>
      </c>
      <c r="H70" s="11">
        <f t="shared" si="42"/>
        <v>4.7428729493871</v>
      </c>
      <c r="I70" s="11">
        <f t="shared" si="43"/>
        <v>277.892872949387</v>
      </c>
      <c r="J70" s="11">
        <f t="shared" si="44"/>
        <v>0.0320202991735791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4.20588880346619</v>
      </c>
      <c r="O70" s="11">
        <f t="shared" si="61"/>
        <v>1.60106256860348</v>
      </c>
      <c r="P70" s="11">
        <f t="shared" si="47"/>
        <v>0.0512665024423026</v>
      </c>
      <c r="Q70" s="16">
        <f t="shared" si="48"/>
        <v>0.00512665024423026</v>
      </c>
      <c r="R70" s="11">
        <f t="shared" si="49"/>
        <v>0.13797</v>
      </c>
      <c r="S70" s="17">
        <f t="shared" si="50"/>
        <v>0.037157717215556</v>
      </c>
      <c r="T70" s="3">
        <v>0.01</v>
      </c>
      <c r="U70" s="18">
        <f t="shared" si="51"/>
        <v>0.00037157717215556</v>
      </c>
      <c r="V70" s="17"/>
      <c r="W70" s="3"/>
      <c r="X70" s="18"/>
      <c r="Y70" s="19">
        <v>0.04</v>
      </c>
      <c r="Z70" s="3">
        <v>0.06</v>
      </c>
      <c r="AA70" s="20">
        <f t="shared" si="52"/>
        <v>0.0024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0.0138715771721556</v>
      </c>
      <c r="AR70" s="25">
        <f t="shared" si="57"/>
        <v>137.97</v>
      </c>
      <c r="AS70" s="1">
        <f t="shared" si="58"/>
        <v>0.1</v>
      </c>
      <c r="AT70" s="2">
        <f t="shared" si="62"/>
        <v>0.65</v>
      </c>
      <c r="AU70" s="1">
        <f t="shared" si="59"/>
        <v>833.486684313623</v>
      </c>
    </row>
    <row r="71" s="1" customFormat="1" spans="1:48">
      <c r="A71" s="6"/>
      <c r="B71" s="6"/>
      <c r="C71" s="9">
        <v>11</v>
      </c>
      <c r="D71" s="12">
        <v>-6.38928935363333</v>
      </c>
      <c r="E71" s="13">
        <f t="shared" si="60"/>
        <v>4.7428729493871</v>
      </c>
      <c r="F71" s="9" t="s">
        <v>109</v>
      </c>
      <c r="G71" s="6">
        <v>12</v>
      </c>
      <c r="H71" s="11">
        <f t="shared" si="42"/>
        <v>-6.38928935363333</v>
      </c>
      <c r="I71" s="11">
        <f t="shared" si="43"/>
        <v>266.760710646367</v>
      </c>
      <c r="J71" s="11">
        <f t="shared" si="44"/>
        <v>0.00742020197407309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2.92949606616118</v>
      </c>
      <c r="P71" s="11">
        <f t="shared" si="47"/>
        <v>0.0217374524931685</v>
      </c>
      <c r="Q71" s="16">
        <f t="shared" si="48"/>
        <v>0.00217374524931685</v>
      </c>
      <c r="R71" s="11">
        <f t="shared" si="49"/>
        <v>0.13797</v>
      </c>
      <c r="S71" s="17">
        <f t="shared" si="50"/>
        <v>0.015755202212922</v>
      </c>
      <c r="T71" s="3">
        <v>0.01</v>
      </c>
      <c r="U71" s="18">
        <f t="shared" si="51"/>
        <v>0.00015755202212922</v>
      </c>
      <c r="V71" s="17"/>
      <c r="W71" s="3"/>
      <c r="X71" s="18"/>
      <c r="Y71" s="19">
        <v>0.04</v>
      </c>
      <c r="Z71" s="3">
        <v>0.06</v>
      </c>
      <c r="AA71" s="20">
        <f t="shared" si="52"/>
        <v>0.0024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0.0136575520221292</v>
      </c>
      <c r="AR71" s="25">
        <f t="shared" si="57"/>
        <v>137.97</v>
      </c>
      <c r="AS71" s="1">
        <f t="shared" si="58"/>
        <v>0.1</v>
      </c>
      <c r="AT71" s="2">
        <f t="shared" si="62"/>
        <v>0.65</v>
      </c>
      <c r="AU71" s="1">
        <f t="shared" si="59"/>
        <v>820.626783060775</v>
      </c>
      <c r="AV71" s="1">
        <f>SUM(AU60:AU71)</f>
        <v>12413.8621395587</v>
      </c>
    </row>
    <row r="72" s="1" customFormat="1" spans="1:46">
      <c r="A72" s="6"/>
      <c r="B72" s="6"/>
      <c r="C72" s="9">
        <v>12</v>
      </c>
      <c r="D72" s="12">
        <v>-13.7842280570645</v>
      </c>
      <c r="E72" s="13">
        <f t="shared" si="60"/>
        <v>-6.38928935363333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-11</v>
      </c>
      <c r="E76" s="9"/>
      <c r="F76" s="9"/>
      <c r="G76" s="6">
        <v>1</v>
      </c>
      <c r="H76" s="11">
        <f t="shared" ref="H76:H87" si="63">E77</f>
        <v>-11</v>
      </c>
      <c r="I76" s="11">
        <f t="shared" ref="I76:I87" si="64">H76+273.15</f>
        <v>262.15</v>
      </c>
      <c r="J76" s="11">
        <f t="shared" ref="J76:J87" si="65">EXP(($C$18*(I76-$C$16))/($C$19*I76*$C$16))</f>
        <v>0.00390493234587267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0.000305608140663716</v>
      </c>
      <c r="Q76" s="16">
        <f t="shared" ref="Q76:Q87" si="69">P76*$B$78</f>
        <v>5.8065546726106e-5</v>
      </c>
      <c r="R76" s="11">
        <f t="shared" ref="R76:R87" si="70">L76*$B$78</f>
        <v>0.0148697958333333</v>
      </c>
      <c r="S76" s="17">
        <f t="shared" ref="S76:S87" si="71">Q76/R76</f>
        <v>0.00390493234587268</v>
      </c>
      <c r="T76" s="3">
        <v>0.01</v>
      </c>
      <c r="U76" s="18">
        <f t="shared" ref="U76:U87" si="72">S76*T76</f>
        <v>3.90493234587268e-5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0.0116390493234587</v>
      </c>
      <c r="AR76" s="25">
        <f t="shared" ref="AR76:AR87" si="77">$B$76/12</f>
        <v>7.82620833333333</v>
      </c>
      <c r="AS76" s="1">
        <f t="shared" ref="AS76:AS87" si="78">$B$78</f>
        <v>0.19</v>
      </c>
      <c r="AT76" s="2">
        <f>$E$8/12</f>
        <v>570.216666666667</v>
      </c>
      <c r="AU76" s="1">
        <f t="shared" ref="AU76:AU87" si="79">AT76*10000*AS76*0.67*AR76*AQ76</f>
        <v>66120.6666931293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-14.3731437147097</v>
      </c>
      <c r="E77" s="13">
        <f t="shared" ref="E77:E88" si="80">D76</f>
        <v>-11</v>
      </c>
      <c r="F77" s="9" t="s">
        <v>107</v>
      </c>
      <c r="G77" s="6">
        <v>2</v>
      </c>
      <c r="H77" s="11">
        <f t="shared" si="63"/>
        <v>-14.3731437147097</v>
      </c>
      <c r="I77" s="11">
        <f t="shared" si="64"/>
        <v>258.77685628529</v>
      </c>
      <c r="J77" s="11">
        <f t="shared" si="65"/>
        <v>0.00240631278207999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0.156218558526003</v>
      </c>
      <c r="P77" s="11">
        <f t="shared" si="68"/>
        <v>0.000375910714179231</v>
      </c>
      <c r="Q77" s="16">
        <f t="shared" si="69"/>
        <v>7.1423035694054e-5</v>
      </c>
      <c r="R77" s="11">
        <f t="shared" si="70"/>
        <v>0.0148697958333333</v>
      </c>
      <c r="S77" s="17">
        <f t="shared" si="71"/>
        <v>0.00480322907554295</v>
      </c>
      <c r="T77" s="3">
        <v>0.01</v>
      </c>
      <c r="U77" s="18">
        <f t="shared" si="72"/>
        <v>4.80322907554295e-5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0.0116480322907554</v>
      </c>
      <c r="AR77" s="25">
        <f t="shared" si="77"/>
        <v>7.82620833333333</v>
      </c>
      <c r="AS77" s="1">
        <f t="shared" si="78"/>
        <v>0.19</v>
      </c>
      <c r="AT77" s="2">
        <f t="shared" ref="AT77:AT87" si="82">$E$8/12</f>
        <v>570.216666666667</v>
      </c>
      <c r="AU77" s="1">
        <f t="shared" si="79"/>
        <v>66171.6983341193</v>
      </c>
    </row>
    <row r="78" s="1" customFormat="1" spans="1:47">
      <c r="A78" s="6" t="s">
        <v>70</v>
      </c>
      <c r="B78" s="6">
        <v>0.19</v>
      </c>
      <c r="C78" s="9">
        <v>2</v>
      </c>
      <c r="D78" s="12">
        <v>-9.05431687042857</v>
      </c>
      <c r="E78" s="13">
        <f t="shared" si="80"/>
        <v>-14.3731437147097</v>
      </c>
      <c r="F78" s="9" t="s">
        <v>107</v>
      </c>
      <c r="G78" s="6">
        <v>3</v>
      </c>
      <c r="H78" s="11">
        <f t="shared" si="63"/>
        <v>-9.05431687042857</v>
      </c>
      <c r="I78" s="11">
        <f t="shared" si="64"/>
        <v>264.095683129571</v>
      </c>
      <c r="J78" s="11">
        <f t="shared" si="65"/>
        <v>0.0051339669804013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0.234104731145157</v>
      </c>
      <c r="P78" s="11">
        <f t="shared" si="68"/>
        <v>0.00120188595965496</v>
      </c>
      <c r="Q78" s="16">
        <f t="shared" si="69"/>
        <v>0.000228358332334442</v>
      </c>
      <c r="R78" s="11">
        <f t="shared" si="70"/>
        <v>0.0148697958333333</v>
      </c>
      <c r="S78" s="17">
        <f t="shared" si="71"/>
        <v>0.0153571935280064</v>
      </c>
      <c r="T78" s="3">
        <v>0.01</v>
      </c>
      <c r="U78" s="18">
        <f t="shared" si="72"/>
        <v>0.000153571935280064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0.0117535719352801</v>
      </c>
      <c r="AR78" s="25">
        <f t="shared" si="77"/>
        <v>7.82620833333333</v>
      </c>
      <c r="AS78" s="1">
        <f t="shared" si="78"/>
        <v>0.19</v>
      </c>
      <c r="AT78" s="2">
        <f t="shared" si="82"/>
        <v>570.216666666667</v>
      </c>
      <c r="AU78" s="1">
        <f t="shared" si="79"/>
        <v>66771.2620497279</v>
      </c>
    </row>
    <row r="79" s="1" customFormat="1" spans="1:47">
      <c r="A79" s="6"/>
      <c r="B79" s="6"/>
      <c r="C79" s="9">
        <v>3</v>
      </c>
      <c r="D79" s="12">
        <v>-1.61378286096774</v>
      </c>
      <c r="E79" s="13">
        <f t="shared" si="80"/>
        <v>-9.05431687042857</v>
      </c>
      <c r="F79" s="9" t="s">
        <v>107</v>
      </c>
      <c r="G79" s="6">
        <v>4</v>
      </c>
      <c r="H79" s="11">
        <f t="shared" si="63"/>
        <v>-1.61378286096774</v>
      </c>
      <c r="I79" s="11">
        <f t="shared" si="64"/>
        <v>271.536217139032</v>
      </c>
      <c r="J79" s="11">
        <f t="shared" si="65"/>
        <v>0.0140994131670184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0.311164928518835</v>
      </c>
      <c r="P79" s="11">
        <f t="shared" si="68"/>
        <v>0.00438724289027281</v>
      </c>
      <c r="Q79" s="16">
        <f t="shared" si="69"/>
        <v>0.000833576149151834</v>
      </c>
      <c r="R79" s="11">
        <f t="shared" si="70"/>
        <v>0.0148697958333333</v>
      </c>
      <c r="S79" s="17">
        <f t="shared" si="71"/>
        <v>0.0560583452856309</v>
      </c>
      <c r="T79" s="3">
        <v>0.01</v>
      </c>
      <c r="U79" s="18">
        <f t="shared" si="72"/>
        <v>0.000560583452856309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0.0121605834528563</v>
      </c>
      <c r="AR79" s="25">
        <f t="shared" si="77"/>
        <v>7.82620833333333</v>
      </c>
      <c r="AS79" s="1">
        <f t="shared" si="78"/>
        <v>0.19</v>
      </c>
      <c r="AT79" s="2">
        <f t="shared" si="82"/>
        <v>570.216666666667</v>
      </c>
      <c r="AU79" s="1">
        <f t="shared" si="79"/>
        <v>69083.4674666843</v>
      </c>
    </row>
    <row r="80" s="1" customFormat="1" spans="1:47">
      <c r="A80" s="6"/>
      <c r="B80" s="6"/>
      <c r="C80" s="9">
        <v>4</v>
      </c>
      <c r="D80" s="12">
        <v>8.6811021331</v>
      </c>
      <c r="E80" s="13">
        <f t="shared" si="80"/>
        <v>-1.61378286096774</v>
      </c>
      <c r="F80" s="9" t="s">
        <v>107</v>
      </c>
      <c r="G80" s="6">
        <v>5</v>
      </c>
      <c r="H80" s="11">
        <f t="shared" si="63"/>
        <v>8.6811021331</v>
      </c>
      <c r="I80" s="11">
        <f t="shared" si="64"/>
        <v>281.8311021331</v>
      </c>
      <c r="J80" s="11">
        <f t="shared" si="65"/>
        <v>0.0522468819102697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0.291438801347134</v>
      </c>
      <c r="O80" s="11">
        <f t="shared" si="81"/>
        <v>0.0936009676147614</v>
      </c>
      <c r="P80" s="11">
        <f t="shared" si="68"/>
        <v>0.00489035870165542</v>
      </c>
      <c r="Q80" s="16">
        <f t="shared" si="69"/>
        <v>0.000929168153314529</v>
      </c>
      <c r="R80" s="11">
        <f t="shared" si="70"/>
        <v>0.0148697958333333</v>
      </c>
      <c r="S80" s="17">
        <f t="shared" si="71"/>
        <v>0.062486947617104</v>
      </c>
      <c r="T80" s="3">
        <v>0.01</v>
      </c>
      <c r="U80" s="18">
        <f t="shared" si="72"/>
        <v>0.00062486947617104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0.019724869476171</v>
      </c>
      <c r="AR80" s="25">
        <f t="shared" si="77"/>
        <v>7.82620833333333</v>
      </c>
      <c r="AS80" s="1">
        <f t="shared" si="78"/>
        <v>0.19</v>
      </c>
      <c r="AT80" s="2">
        <f t="shared" si="82"/>
        <v>570.216666666667</v>
      </c>
      <c r="AU80" s="1">
        <f t="shared" si="79"/>
        <v>112055.674304146</v>
      </c>
    </row>
    <row r="81" s="1" customFormat="1" spans="1:47">
      <c r="A81" s="6"/>
      <c r="B81" s="6"/>
      <c r="C81" s="9">
        <v>5</v>
      </c>
      <c r="D81" s="12">
        <v>15.7852114309032</v>
      </c>
      <c r="E81" s="13">
        <f t="shared" si="80"/>
        <v>8.6811021331</v>
      </c>
      <c r="F81" s="9" t="s">
        <v>109</v>
      </c>
      <c r="G81" s="6">
        <v>6</v>
      </c>
      <c r="H81" s="11">
        <f t="shared" si="63"/>
        <v>15.7852114309032</v>
      </c>
      <c r="I81" s="11">
        <f t="shared" si="64"/>
        <v>288.935211430903</v>
      </c>
      <c r="J81" s="11">
        <f t="shared" si="65"/>
        <v>0.122171606803361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0.166972692246439</v>
      </c>
      <c r="P81" s="11">
        <f t="shared" si="68"/>
        <v>0.0203993221040306</v>
      </c>
      <c r="Q81" s="16">
        <f t="shared" si="69"/>
        <v>0.00387587119976582</v>
      </c>
      <c r="R81" s="11">
        <f t="shared" si="70"/>
        <v>0.0148697958333333</v>
      </c>
      <c r="S81" s="17">
        <f t="shared" si="71"/>
        <v>0.260653962112739</v>
      </c>
      <c r="T81" s="3">
        <v>0.01</v>
      </c>
      <c r="U81" s="18">
        <f t="shared" si="72"/>
        <v>0.00260653962112739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0.0217065396211274</v>
      </c>
      <c r="AR81" s="25">
        <f t="shared" si="77"/>
        <v>7.82620833333333</v>
      </c>
      <c r="AS81" s="1">
        <f t="shared" si="78"/>
        <v>0.19</v>
      </c>
      <c r="AT81" s="2">
        <f t="shared" si="82"/>
        <v>570.216666666667</v>
      </c>
      <c r="AU81" s="1">
        <f t="shared" si="79"/>
        <v>123313.410869133</v>
      </c>
    </row>
    <row r="82" s="1" customFormat="1" spans="1:47">
      <c r="A82" s="6"/>
      <c r="B82" s="6"/>
      <c r="C82" s="9">
        <v>6</v>
      </c>
      <c r="D82" s="12">
        <v>20.8967705946667</v>
      </c>
      <c r="E82" s="13">
        <f t="shared" si="80"/>
        <v>15.7852114309032</v>
      </c>
      <c r="F82" s="9" t="s">
        <v>107</v>
      </c>
      <c r="G82" s="6">
        <v>7</v>
      </c>
      <c r="H82" s="11">
        <f t="shared" si="63"/>
        <v>20.8967705946667</v>
      </c>
      <c r="I82" s="11">
        <f t="shared" si="64"/>
        <v>294.046770594667</v>
      </c>
      <c r="J82" s="11">
        <f t="shared" si="65"/>
        <v>0.219473300393011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0.224835453475742</v>
      </c>
      <c r="P82" s="11">
        <f t="shared" si="68"/>
        <v>0.0493453790196804</v>
      </c>
      <c r="Q82" s="16">
        <f t="shared" si="69"/>
        <v>0.00937562201373928</v>
      </c>
      <c r="R82" s="11">
        <f t="shared" si="70"/>
        <v>0.0148697958333333</v>
      </c>
      <c r="S82" s="17">
        <f t="shared" si="71"/>
        <v>0.630514508660714</v>
      </c>
      <c r="T82" s="3">
        <v>0.01</v>
      </c>
      <c r="U82" s="18">
        <f t="shared" si="72"/>
        <v>0.00630514508660714</v>
      </c>
      <c r="V82" s="17"/>
      <c r="W82" s="3"/>
      <c r="X82" s="18"/>
      <c r="Y82" s="19">
        <v>0.04</v>
      </c>
      <c r="Z82" s="3">
        <v>0.17</v>
      </c>
      <c r="AA82" s="20">
        <f t="shared" si="73"/>
        <v>0.0068</v>
      </c>
      <c r="AB82" s="3">
        <v>0.015</v>
      </c>
      <c r="AC82" s="3">
        <v>0.03</v>
      </c>
      <c r="AD82" s="20">
        <f t="shared" si="74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0.0254051450866071</v>
      </c>
      <c r="AR82" s="25">
        <f t="shared" si="77"/>
        <v>7.82620833333333</v>
      </c>
      <c r="AS82" s="1">
        <f t="shared" si="78"/>
        <v>0.19</v>
      </c>
      <c r="AT82" s="2">
        <f t="shared" si="82"/>
        <v>570.216666666667</v>
      </c>
      <c r="AU82" s="1">
        <f t="shared" si="79"/>
        <v>144324.943032629</v>
      </c>
    </row>
    <row r="83" s="1" customFormat="1" spans="1:47">
      <c r="A83" s="6"/>
      <c r="B83" s="6"/>
      <c r="C83" s="9">
        <v>7</v>
      </c>
      <c r="D83" s="12">
        <v>23.8813715506452</v>
      </c>
      <c r="E83" s="13">
        <f t="shared" si="80"/>
        <v>20.8967705946667</v>
      </c>
      <c r="F83" s="9" t="s">
        <v>107</v>
      </c>
      <c r="G83" s="6">
        <v>8</v>
      </c>
      <c r="H83" s="11">
        <f t="shared" si="63"/>
        <v>23.8813715506452</v>
      </c>
      <c r="I83" s="11">
        <f t="shared" si="64"/>
        <v>297.031371550645</v>
      </c>
      <c r="J83" s="11">
        <f t="shared" si="65"/>
        <v>0.306112889817087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0.253752157789395</v>
      </c>
      <c r="P83" s="11">
        <f t="shared" si="68"/>
        <v>0.0776768063182331</v>
      </c>
      <c r="Q83" s="16">
        <f t="shared" si="69"/>
        <v>0.0147585932004643</v>
      </c>
      <c r="R83" s="11">
        <f t="shared" si="70"/>
        <v>0.0148697958333333</v>
      </c>
      <c r="S83" s="17">
        <f t="shared" si="71"/>
        <v>0.992521576347421</v>
      </c>
      <c r="T83" s="3">
        <v>0.01</v>
      </c>
      <c r="U83" s="18">
        <f t="shared" si="72"/>
        <v>0.00992521576347421</v>
      </c>
      <c r="V83" s="17"/>
      <c r="W83" s="3"/>
      <c r="X83" s="18"/>
      <c r="Y83" s="19">
        <v>0.04</v>
      </c>
      <c r="Z83" s="3">
        <v>0.17</v>
      </c>
      <c r="AA83" s="20">
        <f t="shared" si="73"/>
        <v>0.0068</v>
      </c>
      <c r="AB83" s="3">
        <v>0.015</v>
      </c>
      <c r="AC83" s="3">
        <v>0.03</v>
      </c>
      <c r="AD83" s="20">
        <f t="shared" si="74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0.0290252157634742</v>
      </c>
      <c r="AR83" s="25">
        <f t="shared" si="77"/>
        <v>7.82620833333333</v>
      </c>
      <c r="AS83" s="1">
        <f t="shared" si="78"/>
        <v>0.19</v>
      </c>
      <c r="AT83" s="2">
        <f t="shared" si="82"/>
        <v>570.216666666667</v>
      </c>
      <c r="AU83" s="1">
        <f t="shared" si="79"/>
        <v>164890.324274571</v>
      </c>
    </row>
    <row r="84" s="1" customFormat="1" spans="1:47">
      <c r="A84" s="6"/>
      <c r="B84" s="6"/>
      <c r="C84" s="9">
        <v>8</v>
      </c>
      <c r="D84" s="12">
        <v>20.0741006180645</v>
      </c>
      <c r="E84" s="13">
        <f t="shared" si="80"/>
        <v>23.8813715506452</v>
      </c>
      <c r="F84" s="9" t="s">
        <v>107</v>
      </c>
      <c r="G84" s="6">
        <v>9</v>
      </c>
      <c r="H84" s="11">
        <f t="shared" si="63"/>
        <v>20.0741006180645</v>
      </c>
      <c r="I84" s="11">
        <f t="shared" si="64"/>
        <v>293.224100618064</v>
      </c>
      <c r="J84" s="11">
        <f t="shared" si="65"/>
        <v>0.200002232430454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0.254337434804495</v>
      </c>
      <c r="P84" s="11">
        <f t="shared" si="68"/>
        <v>0.050868054751534</v>
      </c>
      <c r="Q84" s="16">
        <f t="shared" si="69"/>
        <v>0.00966493040279146</v>
      </c>
      <c r="R84" s="11">
        <f t="shared" si="70"/>
        <v>0.0148697958333333</v>
      </c>
      <c r="S84" s="17">
        <f t="shared" si="71"/>
        <v>0.649970619040094</v>
      </c>
      <c r="T84" s="3">
        <v>0.01</v>
      </c>
      <c r="U84" s="18">
        <f t="shared" si="72"/>
        <v>0.00649970619040094</v>
      </c>
      <c r="V84" s="17"/>
      <c r="W84" s="3"/>
      <c r="X84" s="18"/>
      <c r="Y84" s="19">
        <v>0.02</v>
      </c>
      <c r="Z84" s="3">
        <v>0.17</v>
      </c>
      <c r="AA84" s="20">
        <f t="shared" si="73"/>
        <v>0.0034</v>
      </c>
      <c r="AB84" s="3">
        <v>0.01</v>
      </c>
      <c r="AC84" s="3">
        <v>0.03</v>
      </c>
      <c r="AD84" s="20">
        <f t="shared" si="74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5"/>
        <v>0.0079</v>
      </c>
      <c r="AQ84" s="1">
        <f t="shared" si="76"/>
        <v>0.0180997061904009</v>
      </c>
      <c r="AR84" s="25">
        <f t="shared" si="77"/>
        <v>7.82620833333333</v>
      </c>
      <c r="AS84" s="1">
        <f t="shared" si="78"/>
        <v>0.19</v>
      </c>
      <c r="AT84" s="2">
        <f t="shared" si="82"/>
        <v>570.216666666667</v>
      </c>
      <c r="AU84" s="1">
        <f t="shared" si="79"/>
        <v>102823.229543926</v>
      </c>
    </row>
    <row r="85" s="1" customFormat="1" spans="1:47">
      <c r="A85" s="6"/>
      <c r="B85" s="6"/>
      <c r="C85" s="9">
        <v>9</v>
      </c>
      <c r="D85" s="12">
        <v>14.780225514</v>
      </c>
      <c r="E85" s="13">
        <f t="shared" si="80"/>
        <v>20.0741006180645</v>
      </c>
      <c r="F85" s="9" t="s">
        <v>107</v>
      </c>
      <c r="G85" s="6">
        <v>10</v>
      </c>
      <c r="H85" s="11">
        <f t="shared" si="63"/>
        <v>14.780225514</v>
      </c>
      <c r="I85" s="11">
        <f t="shared" si="64"/>
        <v>287.930225514</v>
      </c>
      <c r="J85" s="11">
        <f t="shared" si="65"/>
        <v>0.10861448932555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0.281731463386294</v>
      </c>
      <c r="P85" s="11">
        <f t="shared" si="68"/>
        <v>0.0306001190226422</v>
      </c>
      <c r="Q85" s="16">
        <f t="shared" si="69"/>
        <v>0.00581402261430202</v>
      </c>
      <c r="R85" s="11">
        <f t="shared" si="70"/>
        <v>0.0148697958333333</v>
      </c>
      <c r="S85" s="17">
        <f t="shared" si="71"/>
        <v>0.390995456794965</v>
      </c>
      <c r="T85" s="3">
        <v>0.01</v>
      </c>
      <c r="U85" s="18">
        <f t="shared" si="72"/>
        <v>0.00390995456794965</v>
      </c>
      <c r="V85" s="17"/>
      <c r="W85" s="3"/>
      <c r="X85" s="18"/>
      <c r="Y85" s="19">
        <v>0.02</v>
      </c>
      <c r="Z85" s="3">
        <v>0.17</v>
      </c>
      <c r="AA85" s="20">
        <f t="shared" si="73"/>
        <v>0.0034</v>
      </c>
      <c r="AB85" s="3">
        <v>0.01</v>
      </c>
      <c r="AC85" s="3">
        <v>0.03</v>
      </c>
      <c r="AD85" s="20">
        <f t="shared" si="74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5"/>
        <v>0.0079</v>
      </c>
      <c r="AQ85" s="1">
        <f t="shared" si="76"/>
        <v>0.0155099545679496</v>
      </c>
      <c r="AR85" s="25">
        <f t="shared" si="77"/>
        <v>7.82620833333333</v>
      </c>
      <c r="AS85" s="1">
        <f t="shared" si="78"/>
        <v>0.19</v>
      </c>
      <c r="AT85" s="2">
        <f t="shared" si="82"/>
        <v>570.216666666667</v>
      </c>
      <c r="AU85" s="1">
        <f t="shared" si="79"/>
        <v>88111.0224652115</v>
      </c>
    </row>
    <row r="86" s="1" customFormat="1" spans="1:47">
      <c r="A86" s="6"/>
      <c r="B86" s="6"/>
      <c r="C86" s="9">
        <v>10</v>
      </c>
      <c r="D86" s="12">
        <v>4.7428729493871</v>
      </c>
      <c r="E86" s="13">
        <f t="shared" si="80"/>
        <v>14.780225514</v>
      </c>
      <c r="F86" s="9" t="s">
        <v>107</v>
      </c>
      <c r="G86" s="6">
        <v>11</v>
      </c>
      <c r="H86" s="11">
        <f t="shared" si="63"/>
        <v>4.7428729493871</v>
      </c>
      <c r="I86" s="11">
        <f t="shared" si="64"/>
        <v>277.892872949387</v>
      </c>
      <c r="J86" s="11">
        <f t="shared" si="65"/>
        <v>0.0320202991735791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0.23857477714547</v>
      </c>
      <c r="O86" s="11">
        <f t="shared" si="81"/>
        <v>0.0908186505515159</v>
      </c>
      <c r="P86" s="11">
        <f t="shared" si="68"/>
        <v>0.00290804036120028</v>
      </c>
      <c r="Q86" s="16">
        <f t="shared" si="69"/>
        <v>0.000552527668628053</v>
      </c>
      <c r="R86" s="11">
        <f t="shared" si="70"/>
        <v>0.0148697958333333</v>
      </c>
      <c r="S86" s="17">
        <f t="shared" si="71"/>
        <v>0.0371577172155561</v>
      </c>
      <c r="T86" s="3">
        <v>0.01</v>
      </c>
      <c r="U86" s="18">
        <f t="shared" si="72"/>
        <v>0.000371577172155561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0.0119715771721556</v>
      </c>
      <c r="AR86" s="25">
        <f t="shared" si="77"/>
        <v>7.82620833333333</v>
      </c>
      <c r="AS86" s="1">
        <f t="shared" si="78"/>
        <v>0.19</v>
      </c>
      <c r="AT86" s="2">
        <f t="shared" si="82"/>
        <v>570.216666666667</v>
      </c>
      <c r="AU86" s="1">
        <f t="shared" si="79"/>
        <v>68009.7353308531</v>
      </c>
    </row>
    <row r="87" s="1" customFormat="1" spans="1:48">
      <c r="A87" s="6"/>
      <c r="B87" s="6"/>
      <c r="C87" s="9">
        <v>11</v>
      </c>
      <c r="D87" s="12">
        <v>-6.38928935363333</v>
      </c>
      <c r="E87" s="13">
        <f t="shared" si="80"/>
        <v>4.7428729493871</v>
      </c>
      <c r="F87" s="9" t="s">
        <v>109</v>
      </c>
      <c r="G87" s="6">
        <v>12</v>
      </c>
      <c r="H87" s="11">
        <f t="shared" si="63"/>
        <v>-6.38928935363333</v>
      </c>
      <c r="I87" s="11">
        <f t="shared" si="64"/>
        <v>266.760710646367</v>
      </c>
      <c r="J87" s="11">
        <f t="shared" si="65"/>
        <v>0.00742020197407309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0.166172693523649</v>
      </c>
      <c r="P87" s="11">
        <f t="shared" si="68"/>
        <v>0.00123303494852122</v>
      </c>
      <c r="Q87" s="16">
        <f t="shared" si="69"/>
        <v>0.000234276640219032</v>
      </c>
      <c r="R87" s="11">
        <f t="shared" si="70"/>
        <v>0.0148697958333333</v>
      </c>
      <c r="S87" s="17">
        <f t="shared" si="71"/>
        <v>0.0157552022129221</v>
      </c>
      <c r="T87" s="3">
        <v>0.01</v>
      </c>
      <c r="U87" s="18">
        <f t="shared" si="72"/>
        <v>0.000157552022129221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0.0117575520221292</v>
      </c>
      <c r="AR87" s="25">
        <f t="shared" si="77"/>
        <v>7.82620833333333</v>
      </c>
      <c r="AS87" s="1">
        <f t="shared" si="78"/>
        <v>0.19</v>
      </c>
      <c r="AT87" s="2">
        <f t="shared" si="82"/>
        <v>570.216666666667</v>
      </c>
      <c r="AU87" s="1">
        <f t="shared" si="79"/>
        <v>66793.8726589495</v>
      </c>
      <c r="AV87" s="1">
        <f>SUM(AU76:AU87)</f>
        <v>1138469.30702308</v>
      </c>
    </row>
    <row r="88" s="1" customFormat="1" spans="1:46">
      <c r="A88" s="6"/>
      <c r="B88" s="6"/>
      <c r="C88" s="9">
        <v>12</v>
      </c>
      <c r="D88" s="12">
        <v>-13.7842280570645</v>
      </c>
      <c r="E88" s="13">
        <f t="shared" si="80"/>
        <v>-6.38928935363333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-11</v>
      </c>
      <c r="E91" s="9"/>
      <c r="F91" s="9"/>
      <c r="G91" s="6">
        <v>1</v>
      </c>
      <c r="H91" s="11">
        <f t="shared" ref="H91:H102" si="83">E92</f>
        <v>-11</v>
      </c>
      <c r="I91" s="11">
        <f t="shared" ref="I91:I102" si="84">H91+273.15</f>
        <v>262.15</v>
      </c>
      <c r="J91" s="11">
        <f t="shared" ref="J91:J102" si="85">EXP(($C$18*(I91-$C$16))/($C$19*I91*$C$16))</f>
        <v>0.00390493234587267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0.000296462463698653</v>
      </c>
      <c r="Q91" s="16">
        <f t="shared" ref="Q91:Q102" si="89">P91*$B$93</f>
        <v>5.33632434657576e-5</v>
      </c>
      <c r="R91" s="11">
        <f t="shared" ref="R91:R102" si="90">L91*$B$93</f>
        <v>0.0136656</v>
      </c>
      <c r="S91" s="17">
        <f t="shared" ref="S91:S102" si="91">Q91/R91</f>
        <v>0.00390493234587267</v>
      </c>
      <c r="T91" s="3">
        <v>0.01</v>
      </c>
      <c r="U91" s="18">
        <f t="shared" ref="U91:U102" si="92">S91*T91</f>
        <v>3.90493234587267e-5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0.0148390493234587</v>
      </c>
      <c r="AR91" s="25">
        <f t="shared" ref="AR91:AR102" si="96">$B$91/12</f>
        <v>7.592</v>
      </c>
      <c r="AS91" s="1">
        <f t="shared" ref="AS91:AS102" si="97">$B$93</f>
        <v>0.18</v>
      </c>
      <c r="AT91" s="2">
        <f>$E$7/12</f>
        <v>215.916666666667</v>
      </c>
      <c r="AU91" s="1">
        <f t="shared" ref="AU91:AU102" si="98">AT91*10000*AS91*0.67*AR91*AQ91</f>
        <v>29335.652504266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-14.3731437147097</v>
      </c>
      <c r="E92" s="13">
        <f t="shared" ref="E92:E103" si="99">D91</f>
        <v>-11</v>
      </c>
      <c r="F92" s="9" t="s">
        <v>107</v>
      </c>
      <c r="G92" s="6">
        <v>2</v>
      </c>
      <c r="H92" s="11">
        <f t="shared" si="83"/>
        <v>-14.3731437147097</v>
      </c>
      <c r="I92" s="11">
        <f t="shared" si="84"/>
        <v>258.77685628529</v>
      </c>
      <c r="J92" s="11">
        <f t="shared" si="85"/>
        <v>0.00240631278207999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0.151543537536301</v>
      </c>
      <c r="P92" s="11">
        <f t="shared" si="88"/>
        <v>0.00036466115141522</v>
      </c>
      <c r="Q92" s="16">
        <f t="shared" si="89"/>
        <v>6.56390072547397e-5</v>
      </c>
      <c r="R92" s="11">
        <f t="shared" si="90"/>
        <v>0.0136656</v>
      </c>
      <c r="S92" s="17">
        <f t="shared" si="91"/>
        <v>0.00480322907554295</v>
      </c>
      <c r="T92" s="3">
        <v>0.01</v>
      </c>
      <c r="U92" s="18">
        <f t="shared" si="92"/>
        <v>4.80322907554295e-5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0.0148480322907554</v>
      </c>
      <c r="AR92" s="25">
        <f t="shared" si="96"/>
        <v>7.592</v>
      </c>
      <c r="AS92" s="1">
        <f t="shared" si="97"/>
        <v>0.18</v>
      </c>
      <c r="AT92" s="2">
        <f t="shared" ref="AT92:AT102" si="101">$E$7/12</f>
        <v>215.916666666667</v>
      </c>
      <c r="AU92" s="1">
        <f t="shared" si="98"/>
        <v>29353.4111356533</v>
      </c>
    </row>
    <row r="93" s="1" customFormat="1" spans="1:47">
      <c r="A93" s="6" t="s">
        <v>70</v>
      </c>
      <c r="B93" s="6">
        <v>0.18</v>
      </c>
      <c r="C93" s="9">
        <v>2</v>
      </c>
      <c r="D93" s="12">
        <v>-9.05431687042857</v>
      </c>
      <c r="E93" s="13">
        <f t="shared" si="99"/>
        <v>-14.3731437147097</v>
      </c>
      <c r="F93" s="9" t="s">
        <v>107</v>
      </c>
      <c r="G93" s="6">
        <v>3</v>
      </c>
      <c r="H93" s="11">
        <f t="shared" si="83"/>
        <v>-9.05431687042857</v>
      </c>
      <c r="I93" s="11">
        <f t="shared" si="84"/>
        <v>264.095683129571</v>
      </c>
      <c r="J93" s="11">
        <f t="shared" si="85"/>
        <v>0.0051339669804013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0.227098876384886</v>
      </c>
      <c r="P93" s="11">
        <f t="shared" si="88"/>
        <v>0.00116591813264624</v>
      </c>
      <c r="Q93" s="16">
        <f t="shared" si="89"/>
        <v>0.000209865263876323</v>
      </c>
      <c r="R93" s="11">
        <f t="shared" si="90"/>
        <v>0.0136656</v>
      </c>
      <c r="S93" s="17">
        <f t="shared" si="91"/>
        <v>0.0153571935280063</v>
      </c>
      <c r="T93" s="3">
        <v>0.01</v>
      </c>
      <c r="U93" s="18">
        <f t="shared" si="92"/>
        <v>0.000153571935280063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0.0149535719352801</v>
      </c>
      <c r="AR93" s="25">
        <f t="shared" si="96"/>
        <v>7.592</v>
      </c>
      <c r="AS93" s="1">
        <f t="shared" si="97"/>
        <v>0.18</v>
      </c>
      <c r="AT93" s="2">
        <f t="shared" si="101"/>
        <v>215.916666666667</v>
      </c>
      <c r="AU93" s="1">
        <f t="shared" si="98"/>
        <v>29562.0548479095</v>
      </c>
    </row>
    <row r="94" s="1" customFormat="1" spans="1:47">
      <c r="A94" s="6"/>
      <c r="B94" s="6"/>
      <c r="C94" s="9">
        <v>3</v>
      </c>
      <c r="D94" s="12">
        <v>-1.61378286096774</v>
      </c>
      <c r="E94" s="13">
        <f t="shared" si="99"/>
        <v>-9.05431687042857</v>
      </c>
      <c r="F94" s="9" t="s">
        <v>107</v>
      </c>
      <c r="G94" s="6">
        <v>4</v>
      </c>
      <c r="H94" s="11">
        <f t="shared" si="83"/>
        <v>-1.61378286096774</v>
      </c>
      <c r="I94" s="11">
        <f t="shared" si="84"/>
        <v>271.536217139032</v>
      </c>
      <c r="J94" s="11">
        <f t="shared" si="85"/>
        <v>0.0140994131670184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0.30185295825224</v>
      </c>
      <c r="P94" s="11">
        <f t="shared" si="88"/>
        <v>0.00425594957408509</v>
      </c>
      <c r="Q94" s="16">
        <f t="shared" si="89"/>
        <v>0.000766070923335316</v>
      </c>
      <c r="R94" s="11">
        <f t="shared" si="90"/>
        <v>0.0136656</v>
      </c>
      <c r="S94" s="17">
        <f t="shared" si="91"/>
        <v>0.0560583452856308</v>
      </c>
      <c r="T94" s="3">
        <v>0.01</v>
      </c>
      <c r="U94" s="18">
        <f t="shared" si="92"/>
        <v>0.000560583452856308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0.0153605834528563</v>
      </c>
      <c r="AR94" s="25">
        <f t="shared" si="96"/>
        <v>7.592</v>
      </c>
      <c r="AS94" s="1">
        <f t="shared" si="97"/>
        <v>0.18</v>
      </c>
      <c r="AT94" s="2">
        <f t="shared" si="101"/>
        <v>215.916666666667</v>
      </c>
      <c r="AU94" s="1">
        <f t="shared" si="98"/>
        <v>30366.6851301187</v>
      </c>
    </row>
    <row r="95" s="1" customFormat="1" spans="1:47">
      <c r="A95" s="6"/>
      <c r="B95" s="6"/>
      <c r="C95" s="9">
        <v>4</v>
      </c>
      <c r="D95" s="12">
        <v>8.6811021331</v>
      </c>
      <c r="E95" s="13">
        <f t="shared" si="99"/>
        <v>-1.61378286096774</v>
      </c>
      <c r="F95" s="9" t="s">
        <v>107</v>
      </c>
      <c r="G95" s="6">
        <v>5</v>
      </c>
      <c r="H95" s="11">
        <f t="shared" si="83"/>
        <v>8.6811021331</v>
      </c>
      <c r="I95" s="11">
        <f t="shared" si="84"/>
        <v>281.8311021331</v>
      </c>
      <c r="J95" s="11">
        <f t="shared" si="85"/>
        <v>0.0522468819102697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0.282717158244247</v>
      </c>
      <c r="O95" s="11">
        <f t="shared" si="100"/>
        <v>0.0907998504339077</v>
      </c>
      <c r="P95" s="11">
        <f t="shared" si="88"/>
        <v>0.00474400906309053</v>
      </c>
      <c r="Q95" s="16">
        <f t="shared" si="89"/>
        <v>0.000853921631356294</v>
      </c>
      <c r="R95" s="11">
        <f t="shared" si="90"/>
        <v>0.0136656</v>
      </c>
      <c r="S95" s="17">
        <f t="shared" si="91"/>
        <v>0.0624869476171039</v>
      </c>
      <c r="T95" s="3">
        <v>0.01</v>
      </c>
      <c r="U95" s="18">
        <f t="shared" si="92"/>
        <v>0.000624869476171039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0.027724869476171</v>
      </c>
      <c r="AR95" s="25">
        <f t="shared" si="96"/>
        <v>7.592</v>
      </c>
      <c r="AS95" s="1">
        <f t="shared" si="97"/>
        <v>0.18</v>
      </c>
      <c r="AT95" s="2">
        <f t="shared" si="101"/>
        <v>215.916666666667</v>
      </c>
      <c r="AU95" s="1">
        <f t="shared" si="98"/>
        <v>54809.922047588</v>
      </c>
    </row>
    <row r="96" s="1" customFormat="1" spans="1:47">
      <c r="A96" s="6"/>
      <c r="B96" s="6"/>
      <c r="C96" s="9">
        <v>5</v>
      </c>
      <c r="D96" s="12">
        <v>15.7852114309032</v>
      </c>
      <c r="E96" s="13">
        <f t="shared" si="99"/>
        <v>8.6811021331</v>
      </c>
      <c r="F96" s="9" t="s">
        <v>109</v>
      </c>
      <c r="G96" s="6">
        <v>6</v>
      </c>
      <c r="H96" s="11">
        <f t="shared" si="83"/>
        <v>15.7852114309032</v>
      </c>
      <c r="I96" s="11">
        <f t="shared" si="84"/>
        <v>288.935211430903</v>
      </c>
      <c r="J96" s="11">
        <f t="shared" si="85"/>
        <v>0.122171606803361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0.161975841370817</v>
      </c>
      <c r="P96" s="11">
        <f t="shared" si="88"/>
        <v>0.0197888488035991</v>
      </c>
      <c r="Q96" s="16">
        <f t="shared" si="89"/>
        <v>0.00356199278464784</v>
      </c>
      <c r="R96" s="11">
        <f t="shared" si="90"/>
        <v>0.0136656</v>
      </c>
      <c r="S96" s="17">
        <f t="shared" si="91"/>
        <v>0.260653962112738</v>
      </c>
      <c r="T96" s="3">
        <v>0.01</v>
      </c>
      <c r="U96" s="18">
        <f t="shared" si="92"/>
        <v>0.00260653962112738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0.0297065396211274</v>
      </c>
      <c r="AR96" s="25">
        <f t="shared" si="96"/>
        <v>7.592</v>
      </c>
      <c r="AS96" s="1">
        <f t="shared" si="97"/>
        <v>0.18</v>
      </c>
      <c r="AT96" s="2">
        <f t="shared" si="101"/>
        <v>215.916666666667</v>
      </c>
      <c r="AU96" s="1">
        <f t="shared" si="98"/>
        <v>58727.5306142376</v>
      </c>
    </row>
    <row r="97" s="1" customFormat="1" spans="1:47">
      <c r="A97" s="6"/>
      <c r="B97" s="6"/>
      <c r="C97" s="9">
        <v>6</v>
      </c>
      <c r="D97" s="12">
        <v>20.8967705946667</v>
      </c>
      <c r="E97" s="13">
        <f t="shared" si="99"/>
        <v>15.7852114309032</v>
      </c>
      <c r="F97" s="9" t="s">
        <v>107</v>
      </c>
      <c r="G97" s="6">
        <v>7</v>
      </c>
      <c r="H97" s="11">
        <f t="shared" si="83"/>
        <v>20.8967705946667</v>
      </c>
      <c r="I97" s="11">
        <f t="shared" si="84"/>
        <v>294.046770594667</v>
      </c>
      <c r="J97" s="11">
        <f t="shared" si="85"/>
        <v>0.219473300393011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0.218106992567218</v>
      </c>
      <c r="P97" s="11">
        <f t="shared" si="88"/>
        <v>0.0478686614975213</v>
      </c>
      <c r="Q97" s="16">
        <f t="shared" si="89"/>
        <v>0.00861635906955384</v>
      </c>
      <c r="R97" s="11">
        <f t="shared" si="90"/>
        <v>0.0136656</v>
      </c>
      <c r="S97" s="17">
        <f t="shared" si="91"/>
        <v>0.630514508660713</v>
      </c>
      <c r="T97" s="3">
        <v>0.01</v>
      </c>
      <c r="U97" s="18">
        <f t="shared" si="92"/>
        <v>0.00630514508660713</v>
      </c>
      <c r="V97" s="17"/>
      <c r="W97" s="3"/>
      <c r="X97" s="18"/>
      <c r="Y97" s="19">
        <v>0.04</v>
      </c>
      <c r="Z97" s="3">
        <v>0.49</v>
      </c>
      <c r="AA97" s="20">
        <f t="shared" si="93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0.0334051450866071</v>
      </c>
      <c r="AR97" s="25">
        <f t="shared" si="96"/>
        <v>7.592</v>
      </c>
      <c r="AS97" s="1">
        <f t="shared" si="97"/>
        <v>0.18</v>
      </c>
      <c r="AT97" s="2">
        <f t="shared" si="101"/>
        <v>215.916666666667</v>
      </c>
      <c r="AU97" s="1">
        <f t="shared" si="98"/>
        <v>66039.3874805778</v>
      </c>
    </row>
    <row r="98" s="1" customFormat="1" spans="1:47">
      <c r="A98" s="6"/>
      <c r="B98" s="6"/>
      <c r="C98" s="9">
        <v>7</v>
      </c>
      <c r="D98" s="12">
        <v>23.8813715506452</v>
      </c>
      <c r="E98" s="13">
        <f t="shared" si="99"/>
        <v>20.8967705946667</v>
      </c>
      <c r="F98" s="9" t="s">
        <v>107</v>
      </c>
      <c r="G98" s="6">
        <v>8</v>
      </c>
      <c r="H98" s="11">
        <f t="shared" si="83"/>
        <v>23.8813715506452</v>
      </c>
      <c r="I98" s="11">
        <f t="shared" si="84"/>
        <v>297.031371550645</v>
      </c>
      <c r="J98" s="11">
        <f t="shared" si="85"/>
        <v>0.306112889817087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0.246158331069697</v>
      </c>
      <c r="P98" s="11">
        <f t="shared" si="88"/>
        <v>0.0753522380762961</v>
      </c>
      <c r="Q98" s="16">
        <f t="shared" si="89"/>
        <v>0.0135634028537333</v>
      </c>
      <c r="R98" s="11">
        <f t="shared" si="90"/>
        <v>0.0136656</v>
      </c>
      <c r="S98" s="17">
        <f t="shared" si="91"/>
        <v>0.992521576347419</v>
      </c>
      <c r="T98" s="3">
        <v>0.01</v>
      </c>
      <c r="U98" s="18">
        <f t="shared" si="92"/>
        <v>0.00992521576347419</v>
      </c>
      <c r="V98" s="17"/>
      <c r="W98" s="3"/>
      <c r="X98" s="18"/>
      <c r="Y98" s="19">
        <v>0.04</v>
      </c>
      <c r="Z98" s="3">
        <v>0.49</v>
      </c>
      <c r="AA98" s="20">
        <f t="shared" si="93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0.0370252157634742</v>
      </c>
      <c r="AR98" s="25">
        <f t="shared" si="96"/>
        <v>7.592</v>
      </c>
      <c r="AS98" s="1">
        <f t="shared" si="97"/>
        <v>0.18</v>
      </c>
      <c r="AT98" s="2">
        <f t="shared" si="101"/>
        <v>215.916666666667</v>
      </c>
      <c r="AU98" s="1">
        <f t="shared" si="98"/>
        <v>73195.9871455961</v>
      </c>
    </row>
    <row r="99" s="1" customFormat="1" spans="1:47">
      <c r="A99" s="6"/>
      <c r="B99" s="6"/>
      <c r="C99" s="9">
        <v>8</v>
      </c>
      <c r="D99" s="12">
        <v>20.0741006180645</v>
      </c>
      <c r="E99" s="13">
        <f t="shared" si="99"/>
        <v>23.8813715506452</v>
      </c>
      <c r="F99" s="9" t="s">
        <v>107</v>
      </c>
      <c r="G99" s="6">
        <v>9</v>
      </c>
      <c r="H99" s="11">
        <f t="shared" si="83"/>
        <v>20.0741006180645</v>
      </c>
      <c r="I99" s="11">
        <f t="shared" si="84"/>
        <v>293.224100618064</v>
      </c>
      <c r="J99" s="11">
        <f t="shared" si="85"/>
        <v>0.200002232430454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0.246726092993401</v>
      </c>
      <c r="P99" s="11">
        <f t="shared" si="88"/>
        <v>0.0493457693975239</v>
      </c>
      <c r="Q99" s="16">
        <f t="shared" si="89"/>
        <v>0.0088822384915543</v>
      </c>
      <c r="R99" s="11">
        <f t="shared" si="90"/>
        <v>0.0136656</v>
      </c>
      <c r="S99" s="17">
        <f t="shared" si="91"/>
        <v>0.649970619040093</v>
      </c>
      <c r="T99" s="3">
        <v>0.01</v>
      </c>
      <c r="U99" s="18">
        <f t="shared" si="92"/>
        <v>0.00649970619040093</v>
      </c>
      <c r="V99" s="17"/>
      <c r="W99" s="3"/>
      <c r="X99" s="18"/>
      <c r="Y99" s="19">
        <v>0.02</v>
      </c>
      <c r="Z99" s="3">
        <v>0.49</v>
      </c>
      <c r="AA99" s="20">
        <f t="shared" si="93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4"/>
        <v>0.005</v>
      </c>
      <c r="AQ99" s="1">
        <f t="shared" si="95"/>
        <v>0.0212997061904009</v>
      </c>
      <c r="AR99" s="25">
        <f t="shared" si="96"/>
        <v>7.592</v>
      </c>
      <c r="AS99" s="1">
        <f t="shared" si="97"/>
        <v>0.18</v>
      </c>
      <c r="AT99" s="2">
        <f t="shared" si="101"/>
        <v>215.916666666667</v>
      </c>
      <c r="AU99" s="1">
        <f t="shared" si="98"/>
        <v>42107.8713079529</v>
      </c>
    </row>
    <row r="100" s="1" customFormat="1" spans="1:47">
      <c r="A100" s="6"/>
      <c r="B100" s="6"/>
      <c r="C100" s="9">
        <v>9</v>
      </c>
      <c r="D100" s="12">
        <v>14.780225514</v>
      </c>
      <c r="E100" s="13">
        <f t="shared" si="99"/>
        <v>20.0741006180645</v>
      </c>
      <c r="F100" s="9" t="s">
        <v>107</v>
      </c>
      <c r="G100" s="6">
        <v>10</v>
      </c>
      <c r="H100" s="11">
        <f t="shared" si="83"/>
        <v>14.780225514</v>
      </c>
      <c r="I100" s="11">
        <f t="shared" si="84"/>
        <v>287.930225514</v>
      </c>
      <c r="J100" s="11">
        <f t="shared" si="85"/>
        <v>0.10861448932555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0.273300323595877</v>
      </c>
      <c r="P100" s="11">
        <f t="shared" si="88"/>
        <v>0.0296843750798737</v>
      </c>
      <c r="Q100" s="16">
        <f t="shared" si="89"/>
        <v>0.00534318751437726</v>
      </c>
      <c r="R100" s="11">
        <f t="shared" si="90"/>
        <v>0.0136656</v>
      </c>
      <c r="S100" s="17">
        <f t="shared" si="91"/>
        <v>0.390995456794964</v>
      </c>
      <c r="T100" s="3">
        <v>0.01</v>
      </c>
      <c r="U100" s="18">
        <f t="shared" si="92"/>
        <v>0.00390995456794964</v>
      </c>
      <c r="V100" s="17"/>
      <c r="W100" s="3"/>
      <c r="X100" s="18"/>
      <c r="Y100" s="19">
        <v>0.02</v>
      </c>
      <c r="Z100" s="3">
        <v>0.49</v>
      </c>
      <c r="AA100" s="20">
        <f t="shared" si="93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0.0187099545679496</v>
      </c>
      <c r="AR100" s="25">
        <f t="shared" si="96"/>
        <v>7.592</v>
      </c>
      <c r="AS100" s="1">
        <f t="shared" si="97"/>
        <v>0.18</v>
      </c>
      <c r="AT100" s="2">
        <f t="shared" si="101"/>
        <v>215.916666666667</v>
      </c>
      <c r="AU100" s="1">
        <f t="shared" si="98"/>
        <v>36988.1327039112</v>
      </c>
    </row>
    <row r="101" s="1" customFormat="1" spans="1:47">
      <c r="A101" s="6"/>
      <c r="B101" s="6"/>
      <c r="C101" s="9">
        <v>10</v>
      </c>
      <c r="D101" s="12">
        <v>4.7428729493871</v>
      </c>
      <c r="E101" s="13">
        <f t="shared" si="99"/>
        <v>14.780225514</v>
      </c>
      <c r="F101" s="9" t="s">
        <v>107</v>
      </c>
      <c r="G101" s="6">
        <v>11</v>
      </c>
      <c r="H101" s="11">
        <f t="shared" si="83"/>
        <v>4.7428729493871</v>
      </c>
      <c r="I101" s="11">
        <f t="shared" si="84"/>
        <v>277.892872949387</v>
      </c>
      <c r="J101" s="11">
        <f t="shared" si="85"/>
        <v>0.0320202991735791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0.231435151090203</v>
      </c>
      <c r="O101" s="11">
        <f t="shared" si="100"/>
        <v>0.0881007974258001</v>
      </c>
      <c r="P101" s="11">
        <f t="shared" si="88"/>
        <v>0.00282101389100501</v>
      </c>
      <c r="Q101" s="16">
        <f t="shared" si="89"/>
        <v>0.000507782500380902</v>
      </c>
      <c r="R101" s="11">
        <f t="shared" si="90"/>
        <v>0.0136656</v>
      </c>
      <c r="S101" s="17">
        <f t="shared" si="91"/>
        <v>0.037157717215556</v>
      </c>
      <c r="T101" s="3">
        <v>0.01</v>
      </c>
      <c r="U101" s="18">
        <f t="shared" si="92"/>
        <v>0.00037157717215556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0.0151715771721556</v>
      </c>
      <c r="AR101" s="25">
        <f t="shared" si="96"/>
        <v>7.592</v>
      </c>
      <c r="AS101" s="1">
        <f t="shared" si="97"/>
        <v>0.18</v>
      </c>
      <c r="AT101" s="2">
        <f t="shared" si="101"/>
        <v>215.916666666667</v>
      </c>
      <c r="AU101" s="1">
        <f t="shared" si="98"/>
        <v>29993.0343354552</v>
      </c>
    </row>
    <row r="102" s="1" customFormat="1" spans="1:48">
      <c r="A102" s="6"/>
      <c r="B102" s="6"/>
      <c r="C102" s="9">
        <v>11</v>
      </c>
      <c r="D102" s="12">
        <v>-6.38928935363333</v>
      </c>
      <c r="E102" s="13">
        <f t="shared" si="99"/>
        <v>4.7428729493871</v>
      </c>
      <c r="F102" s="9" t="s">
        <v>109</v>
      </c>
      <c r="G102" s="6">
        <v>12</v>
      </c>
      <c r="H102" s="11">
        <f t="shared" si="83"/>
        <v>-6.38928935363333</v>
      </c>
      <c r="I102" s="11">
        <f t="shared" si="84"/>
        <v>266.760710646367</v>
      </c>
      <c r="J102" s="11">
        <f t="shared" si="85"/>
        <v>0.00742020197407309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0.161199783534795</v>
      </c>
      <c r="P102" s="11">
        <f t="shared" si="88"/>
        <v>0.00119613495200504</v>
      </c>
      <c r="Q102" s="16">
        <f t="shared" si="89"/>
        <v>0.000215304291360907</v>
      </c>
      <c r="R102" s="11">
        <f t="shared" si="90"/>
        <v>0.0136656</v>
      </c>
      <c r="S102" s="17">
        <f t="shared" si="91"/>
        <v>0.015755202212922</v>
      </c>
      <c r="T102" s="3">
        <v>0.01</v>
      </c>
      <c r="U102" s="18">
        <f t="shared" si="92"/>
        <v>0.00015755202212922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0.0149575520221292</v>
      </c>
      <c r="AR102" s="25">
        <f t="shared" si="96"/>
        <v>7.592</v>
      </c>
      <c r="AS102" s="1">
        <f t="shared" si="97"/>
        <v>0.18</v>
      </c>
      <c r="AT102" s="2">
        <f t="shared" si="101"/>
        <v>215.916666666667</v>
      </c>
      <c r="AU102" s="1">
        <f t="shared" si="98"/>
        <v>29569.9231716948</v>
      </c>
      <c r="AV102" s="1">
        <f>SUM(AU91:AU102)</f>
        <v>510049.592424961</v>
      </c>
    </row>
    <row r="103" s="1" customFormat="1" spans="1:46">
      <c r="A103" s="6"/>
      <c r="B103" s="6"/>
      <c r="C103" s="9">
        <v>12</v>
      </c>
      <c r="D103" s="12">
        <v>-13.7842280570645</v>
      </c>
      <c r="E103" s="13">
        <f t="shared" si="99"/>
        <v>-6.38928935363333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54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</row>
    <row r="106" s="1" customFormat="1" spans="1:54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</row>
    <row r="107" s="1" customFormat="1" spans="1:54">
      <c r="A107" s="6" t="s">
        <v>105</v>
      </c>
      <c r="B107" s="6">
        <f>F9</f>
        <v>122.786</v>
      </c>
      <c r="C107" s="9" t="s">
        <v>106</v>
      </c>
      <c r="D107" s="10">
        <v>-11</v>
      </c>
      <c r="E107" s="9"/>
      <c r="F107" s="9"/>
      <c r="G107" s="6">
        <v>1</v>
      </c>
      <c r="H107" s="11">
        <f t="shared" ref="H107:H118" si="102">E108</f>
        <v>-11</v>
      </c>
      <c r="I107" s="11">
        <f t="shared" ref="I107:I118" si="103">H107+273.15</f>
        <v>262.15</v>
      </c>
      <c r="J107" s="11">
        <f t="shared" ref="J107:J118" si="104">EXP(($C$18*(I107-$C$16))/($C$19*I107*$C$16))</f>
        <v>0.00390493234587267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0.0107880980179572</v>
      </c>
      <c r="Q107" s="16">
        <f t="shared" ref="Q107:Q118" si="108">P107*$B$109</f>
        <v>0.0031285484252076</v>
      </c>
      <c r="R107" s="11">
        <f t="shared" ref="R107:R118" si="109">L107*$B$109</f>
        <v>0.80117865</v>
      </c>
      <c r="S107" s="17">
        <f t="shared" ref="S107:S118" si="110">Q107/R107</f>
        <v>0.00390493234587267</v>
      </c>
      <c r="T107" s="3">
        <v>0.27</v>
      </c>
      <c r="U107" s="18">
        <f t="shared" ref="U107:U118" si="111">S107*T107</f>
        <v>0.00105433173338562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0.226604856655797</v>
      </c>
      <c r="AC107" s="25">
        <f t="shared" ref="AC107:AC118" si="113">$B$107/12</f>
        <v>10.2321666666667</v>
      </c>
      <c r="AD107" s="1">
        <f t="shared" ref="AD107:AD118" si="114">$B$109</f>
        <v>0.29</v>
      </c>
      <c r="AE107" s="26">
        <f t="shared" ref="AE107:AE118" si="115">$E$9/12</f>
        <v>106.11</v>
      </c>
      <c r="AF107" s="1">
        <f t="shared" ref="AF107:AF118" si="116">AE107*10000*AC107*AB107</f>
        <v>2460328.70495178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</row>
    <row r="108" s="1" customFormat="1" spans="1:54">
      <c r="A108" s="6" t="s">
        <v>108</v>
      </c>
      <c r="B108" s="6">
        <v>27</v>
      </c>
      <c r="C108" s="9">
        <v>1</v>
      </c>
      <c r="D108" s="12">
        <v>-14.3731437147097</v>
      </c>
      <c r="E108" s="13">
        <f t="shared" ref="E108:E119" si="117">D107</f>
        <v>-11</v>
      </c>
      <c r="F108" s="9" t="s">
        <v>107</v>
      </c>
      <c r="G108" s="6">
        <v>2</v>
      </c>
      <c r="H108" s="11">
        <f t="shared" si="102"/>
        <v>-14.3731437147097</v>
      </c>
      <c r="I108" s="11">
        <f t="shared" si="103"/>
        <v>258.77685628529</v>
      </c>
      <c r="J108" s="11">
        <f t="shared" si="104"/>
        <v>0.00240631278207999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8">L108+O107-P107-N108</f>
        <v>5.51458190198204</v>
      </c>
      <c r="P108" s="11">
        <f t="shared" si="107"/>
        <v>0.0132698089185664</v>
      </c>
      <c r="Q108" s="16">
        <f t="shared" si="108"/>
        <v>0.00384824458638424</v>
      </c>
      <c r="R108" s="11">
        <f t="shared" si="109"/>
        <v>0.80117865</v>
      </c>
      <c r="S108" s="17">
        <f t="shared" si="110"/>
        <v>0.00480322907554294</v>
      </c>
      <c r="T108" s="3">
        <v>0.27</v>
      </c>
      <c r="U108" s="18">
        <f t="shared" si="111"/>
        <v>0.00129687185039659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0.226651982200532</v>
      </c>
      <c r="AC108" s="25">
        <f t="shared" si="113"/>
        <v>10.2321666666667</v>
      </c>
      <c r="AD108" s="1">
        <f t="shared" si="114"/>
        <v>0.29</v>
      </c>
      <c r="AE108" s="26">
        <f t="shared" si="115"/>
        <v>106.11</v>
      </c>
      <c r="AF108" s="1">
        <f t="shared" si="116"/>
        <v>2460840.36358152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</row>
    <row r="109" s="1" customFormat="1" spans="1:54">
      <c r="A109" s="6" t="s">
        <v>70</v>
      </c>
      <c r="B109" s="6">
        <v>0.29</v>
      </c>
      <c r="C109" s="9">
        <v>2</v>
      </c>
      <c r="D109" s="12">
        <v>-9.05431687042857</v>
      </c>
      <c r="E109" s="13">
        <f t="shared" si="117"/>
        <v>-14.3731437147097</v>
      </c>
      <c r="F109" s="9" t="s">
        <v>107</v>
      </c>
      <c r="G109" s="6">
        <v>3</v>
      </c>
      <c r="H109" s="11">
        <f t="shared" si="102"/>
        <v>-9.05431687042857</v>
      </c>
      <c r="I109" s="11">
        <f t="shared" si="103"/>
        <v>264.095683129571</v>
      </c>
      <c r="J109" s="11">
        <f t="shared" si="104"/>
        <v>0.0051339669804013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8"/>
        <v>8.26399709306347</v>
      </c>
      <c r="P109" s="11">
        <f t="shared" si="107"/>
        <v>0.0424270882019202</v>
      </c>
      <c r="Q109" s="16">
        <f t="shared" si="108"/>
        <v>0.0123038555785569</v>
      </c>
      <c r="R109" s="11">
        <f t="shared" si="109"/>
        <v>0.80117865</v>
      </c>
      <c r="S109" s="17">
        <f t="shared" si="110"/>
        <v>0.0153571935280063</v>
      </c>
      <c r="T109" s="3">
        <v>0.27</v>
      </c>
      <c r="U109" s="18">
        <f t="shared" si="111"/>
        <v>0.00414644225256171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0.227205653729673</v>
      </c>
      <c r="AC109" s="25">
        <f t="shared" si="113"/>
        <v>10.2321666666667</v>
      </c>
      <c r="AD109" s="1">
        <f t="shared" si="114"/>
        <v>0.29</v>
      </c>
      <c r="AE109" s="26">
        <f t="shared" si="115"/>
        <v>106.11</v>
      </c>
      <c r="AF109" s="1">
        <f t="shared" si="116"/>
        <v>2466851.77029346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</row>
    <row r="110" s="1" customFormat="1" spans="1:54">
      <c r="A110" s="6"/>
      <c r="B110" s="6"/>
      <c r="C110" s="9">
        <v>3</v>
      </c>
      <c r="D110" s="12">
        <v>-1.61378286096774</v>
      </c>
      <c r="E110" s="13">
        <f t="shared" si="117"/>
        <v>-9.05431687042857</v>
      </c>
      <c r="F110" s="9" t="s">
        <v>107</v>
      </c>
      <c r="G110" s="6">
        <v>4</v>
      </c>
      <c r="H110" s="11">
        <f t="shared" si="102"/>
        <v>-1.61378286096774</v>
      </c>
      <c r="I110" s="11">
        <f t="shared" si="103"/>
        <v>271.536217139032</v>
      </c>
      <c r="J110" s="11">
        <f t="shared" si="104"/>
        <v>0.0140994131670184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8"/>
        <v>10.9842550048616</v>
      </c>
      <c r="P110" s="11">
        <f t="shared" si="107"/>
        <v>0.154871549645433</v>
      </c>
      <c r="Q110" s="16">
        <f t="shared" si="108"/>
        <v>0.0449127493971755</v>
      </c>
      <c r="R110" s="11">
        <f t="shared" si="109"/>
        <v>0.80117865</v>
      </c>
      <c r="S110" s="17">
        <f t="shared" si="110"/>
        <v>0.0560583452856308</v>
      </c>
      <c r="T110" s="3">
        <v>0.27</v>
      </c>
      <c r="U110" s="18">
        <f t="shared" si="111"/>
        <v>0.0151357532271203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2"/>
        <v>0.22934087685203</v>
      </c>
      <c r="AC110" s="25">
        <f t="shared" si="113"/>
        <v>10.2321666666667</v>
      </c>
      <c r="AD110" s="1">
        <f t="shared" si="114"/>
        <v>0.29</v>
      </c>
      <c r="AE110" s="26">
        <f t="shared" si="115"/>
        <v>106.11</v>
      </c>
      <c r="AF110" s="1">
        <f t="shared" si="116"/>
        <v>2490034.63943819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</row>
    <row r="111" s="1" customFormat="1" spans="1:54">
      <c r="A111" s="6"/>
      <c r="B111" s="6"/>
      <c r="C111" s="9">
        <v>4</v>
      </c>
      <c r="D111" s="12">
        <v>8.6811021331</v>
      </c>
      <c r="E111" s="13">
        <f t="shared" si="117"/>
        <v>-1.61378286096774</v>
      </c>
      <c r="F111" s="9" t="s">
        <v>107</v>
      </c>
      <c r="G111" s="6">
        <v>5</v>
      </c>
      <c r="H111" s="11">
        <f t="shared" si="102"/>
        <v>8.6811021331</v>
      </c>
      <c r="I111" s="11">
        <f t="shared" si="103"/>
        <v>281.8311021331</v>
      </c>
      <c r="J111" s="11">
        <f t="shared" si="104"/>
        <v>0.0522468819102697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10.2879142824553</v>
      </c>
      <c r="O111" s="11">
        <f t="shared" si="118"/>
        <v>3.30415417276081</v>
      </c>
      <c r="P111" s="11">
        <f t="shared" si="107"/>
        <v>0.172631752877559</v>
      </c>
      <c r="Q111" s="16">
        <f t="shared" si="108"/>
        <v>0.050063208334492</v>
      </c>
      <c r="R111" s="11">
        <f t="shared" si="109"/>
        <v>0.80117865</v>
      </c>
      <c r="S111" s="17">
        <f t="shared" si="110"/>
        <v>0.0624869476171039</v>
      </c>
      <c r="T111" s="3">
        <v>0.27</v>
      </c>
      <c r="U111" s="18">
        <f t="shared" si="111"/>
        <v>0.016871475856618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0.278478127758941</v>
      </c>
      <c r="AC111" s="25">
        <f t="shared" si="113"/>
        <v>10.2321666666667</v>
      </c>
      <c r="AD111" s="1">
        <f t="shared" si="114"/>
        <v>0.29</v>
      </c>
      <c r="AE111" s="26">
        <f t="shared" si="115"/>
        <v>106.11</v>
      </c>
      <c r="AF111" s="1">
        <f t="shared" si="116"/>
        <v>3023535.07130371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</row>
    <row r="112" s="1" customFormat="1" spans="1:54">
      <c r="A112" s="6"/>
      <c r="B112" s="6"/>
      <c r="C112" s="9">
        <v>5</v>
      </c>
      <c r="D112" s="12">
        <v>15.7852114309032</v>
      </c>
      <c r="E112" s="13">
        <f t="shared" si="117"/>
        <v>8.6811021331</v>
      </c>
      <c r="F112" s="9" t="s">
        <v>109</v>
      </c>
      <c r="G112" s="6">
        <v>6</v>
      </c>
      <c r="H112" s="11">
        <f t="shared" si="102"/>
        <v>15.7852114309032</v>
      </c>
      <c r="I112" s="11">
        <f t="shared" si="103"/>
        <v>288.935211430903</v>
      </c>
      <c r="J112" s="11">
        <f t="shared" si="104"/>
        <v>0.122171606803361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8"/>
        <v>5.89420741988325</v>
      </c>
      <c r="P112" s="11">
        <f t="shared" si="107"/>
        <v>0.720104791319431</v>
      </c>
      <c r="Q112" s="16">
        <f t="shared" si="108"/>
        <v>0.208830389482635</v>
      </c>
      <c r="R112" s="11">
        <f t="shared" si="109"/>
        <v>0.80117865</v>
      </c>
      <c r="S112" s="17">
        <f t="shared" si="110"/>
        <v>0.260653962112738</v>
      </c>
      <c r="T112" s="3">
        <v>0.27</v>
      </c>
      <c r="U112" s="18">
        <f t="shared" si="111"/>
        <v>0.0703765697704394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2"/>
        <v>0.288874167506396</v>
      </c>
      <c r="AC112" s="25">
        <f t="shared" si="113"/>
        <v>10.2321666666667</v>
      </c>
      <c r="AD112" s="1">
        <f t="shared" si="114"/>
        <v>0.29</v>
      </c>
      <c r="AE112" s="26">
        <f t="shared" si="115"/>
        <v>106.11</v>
      </c>
      <c r="AF112" s="1">
        <f t="shared" si="116"/>
        <v>3136408.53476763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</row>
    <row r="113" s="1" customFormat="1" spans="1:54">
      <c r="A113" s="6"/>
      <c r="B113" s="6"/>
      <c r="C113" s="9">
        <v>6</v>
      </c>
      <c r="D113" s="12">
        <v>20.8967705946667</v>
      </c>
      <c r="E113" s="13">
        <f t="shared" si="117"/>
        <v>15.7852114309032</v>
      </c>
      <c r="F113" s="9" t="s">
        <v>107</v>
      </c>
      <c r="G113" s="6">
        <v>7</v>
      </c>
      <c r="H113" s="11">
        <f t="shared" si="102"/>
        <v>20.8967705946667</v>
      </c>
      <c r="I113" s="11">
        <f t="shared" si="103"/>
        <v>294.046770594667</v>
      </c>
      <c r="J113" s="11">
        <f t="shared" si="104"/>
        <v>0.219473300393011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8"/>
        <v>7.93678762856382</v>
      </c>
      <c r="P113" s="11">
        <f t="shared" si="107"/>
        <v>1.74191297535932</v>
      </c>
      <c r="Q113" s="16">
        <f t="shared" si="108"/>
        <v>0.505154762854203</v>
      </c>
      <c r="R113" s="11">
        <f t="shared" si="109"/>
        <v>0.80117865</v>
      </c>
      <c r="S113" s="17">
        <f t="shared" si="110"/>
        <v>0.630514508660713</v>
      </c>
      <c r="T113" s="3">
        <v>0.27</v>
      </c>
      <c r="U113" s="18">
        <f t="shared" si="111"/>
        <v>0.170238917338393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12"/>
        <v>0.30827742163885</v>
      </c>
      <c r="AC113" s="25">
        <f t="shared" si="113"/>
        <v>10.2321666666667</v>
      </c>
      <c r="AD113" s="1">
        <f t="shared" si="114"/>
        <v>0.29</v>
      </c>
      <c r="AE113" s="26">
        <f t="shared" si="115"/>
        <v>106.11</v>
      </c>
      <c r="AF113" s="1">
        <f t="shared" si="116"/>
        <v>3347076.49579929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</row>
    <row r="114" s="1" customFormat="1" spans="1:54">
      <c r="A114" s="6"/>
      <c r="B114" s="6"/>
      <c r="C114" s="9">
        <v>7</v>
      </c>
      <c r="D114" s="12">
        <v>23.8813715506452</v>
      </c>
      <c r="E114" s="13">
        <f t="shared" si="117"/>
        <v>20.8967705946667</v>
      </c>
      <c r="F114" s="9" t="s">
        <v>107</v>
      </c>
      <c r="G114" s="6">
        <v>8</v>
      </c>
      <c r="H114" s="11">
        <f t="shared" si="102"/>
        <v>23.8813715506452</v>
      </c>
      <c r="I114" s="11">
        <f t="shared" si="103"/>
        <v>297.031371550645</v>
      </c>
      <c r="J114" s="11">
        <f t="shared" si="104"/>
        <v>0.306112889817087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8"/>
        <v>8.95755965320449</v>
      </c>
      <c r="P114" s="11">
        <f t="shared" si="107"/>
        <v>2.74202447115137</v>
      </c>
      <c r="Q114" s="16">
        <f t="shared" si="108"/>
        <v>0.795187096633897</v>
      </c>
      <c r="R114" s="11">
        <f t="shared" si="109"/>
        <v>0.80117865</v>
      </c>
      <c r="S114" s="17">
        <f t="shared" si="110"/>
        <v>0.992521576347419</v>
      </c>
      <c r="T114" s="3">
        <v>0.27</v>
      </c>
      <c r="U114" s="18">
        <f t="shared" si="111"/>
        <v>0.267980825613803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12"/>
        <v>0.327268674416762</v>
      </c>
      <c r="AC114" s="25">
        <f t="shared" si="113"/>
        <v>10.2321666666667</v>
      </c>
      <c r="AD114" s="1">
        <f t="shared" si="114"/>
        <v>0.29</v>
      </c>
      <c r="AE114" s="26">
        <f t="shared" si="115"/>
        <v>106.11</v>
      </c>
      <c r="AF114" s="1">
        <f t="shared" si="116"/>
        <v>3553271.21307962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</row>
    <row r="115" s="1" customFormat="1" spans="1:54">
      <c r="A115" s="6"/>
      <c r="B115" s="6"/>
      <c r="C115" s="9">
        <v>8</v>
      </c>
      <c r="D115" s="12">
        <v>20.0741006180645</v>
      </c>
      <c r="E115" s="13">
        <f t="shared" si="117"/>
        <v>23.8813715506452</v>
      </c>
      <c r="F115" s="9" t="s">
        <v>107</v>
      </c>
      <c r="G115" s="6">
        <v>9</v>
      </c>
      <c r="H115" s="11">
        <f t="shared" si="102"/>
        <v>20.0741006180645</v>
      </c>
      <c r="I115" s="11">
        <f t="shared" si="103"/>
        <v>293.224100618064</v>
      </c>
      <c r="J115" s="11">
        <f t="shared" si="104"/>
        <v>0.200002232430454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8"/>
        <v>8.97822018205312</v>
      </c>
      <c r="P115" s="11">
        <f t="shared" si="107"/>
        <v>1.79566407966278</v>
      </c>
      <c r="Q115" s="16">
        <f t="shared" si="108"/>
        <v>0.520742583102206</v>
      </c>
      <c r="R115" s="11">
        <f t="shared" si="109"/>
        <v>0.80117865</v>
      </c>
      <c r="S115" s="17">
        <f t="shared" si="110"/>
        <v>0.649970619040093</v>
      </c>
      <c r="T115" s="3">
        <v>0.27</v>
      </c>
      <c r="U115" s="18">
        <f t="shared" si="111"/>
        <v>0.175492067140825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12"/>
        <v>0.260498108645462</v>
      </c>
      <c r="AC115" s="25">
        <f t="shared" si="113"/>
        <v>10.2321666666667</v>
      </c>
      <c r="AD115" s="1">
        <f t="shared" si="114"/>
        <v>0.29</v>
      </c>
      <c r="AE115" s="26">
        <f t="shared" si="115"/>
        <v>106.11</v>
      </c>
      <c r="AF115" s="1">
        <f t="shared" si="116"/>
        <v>2828319.67392294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</row>
    <row r="116" s="1" customFormat="1" spans="1:54">
      <c r="A116" s="6"/>
      <c r="B116" s="6"/>
      <c r="C116" s="9">
        <v>9</v>
      </c>
      <c r="D116" s="12">
        <v>14.780225514</v>
      </c>
      <c r="E116" s="13">
        <f t="shared" si="117"/>
        <v>20.0741006180645</v>
      </c>
      <c r="F116" s="9" t="s">
        <v>107</v>
      </c>
      <c r="G116" s="6">
        <v>10</v>
      </c>
      <c r="H116" s="11">
        <f t="shared" si="102"/>
        <v>14.780225514</v>
      </c>
      <c r="I116" s="11">
        <f t="shared" si="103"/>
        <v>287.930225514</v>
      </c>
      <c r="J116" s="11">
        <f t="shared" si="104"/>
        <v>0.10861448932555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8"/>
        <v>9.94524110239034</v>
      </c>
      <c r="P116" s="11">
        <f t="shared" si="107"/>
        <v>1.08019728355559</v>
      </c>
      <c r="Q116" s="16">
        <f t="shared" si="108"/>
        <v>0.313257212231122</v>
      </c>
      <c r="R116" s="11">
        <f t="shared" si="109"/>
        <v>0.80117865</v>
      </c>
      <c r="S116" s="17">
        <f t="shared" si="110"/>
        <v>0.390995456794964</v>
      </c>
      <c r="T116" s="3">
        <v>0.27</v>
      </c>
      <c r="U116" s="18">
        <f t="shared" si="111"/>
        <v>0.10556877333464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12"/>
        <v>0.246912012658921</v>
      </c>
      <c r="AC116" s="25">
        <f t="shared" si="113"/>
        <v>10.2321666666667</v>
      </c>
      <c r="AD116" s="1">
        <f t="shared" si="114"/>
        <v>0.29</v>
      </c>
      <c r="AE116" s="26">
        <f t="shared" si="115"/>
        <v>106.11</v>
      </c>
      <c r="AF116" s="1">
        <f t="shared" si="116"/>
        <v>2680810.64681197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</row>
    <row r="117" s="1" customFormat="1" spans="1:54">
      <c r="A117" s="6"/>
      <c r="B117" s="6"/>
      <c r="C117" s="9">
        <v>10</v>
      </c>
      <c r="D117" s="12">
        <v>4.7428729493871</v>
      </c>
      <c r="E117" s="13">
        <f t="shared" si="117"/>
        <v>14.780225514</v>
      </c>
      <c r="F117" s="9" t="s">
        <v>107</v>
      </c>
      <c r="G117" s="6">
        <v>11</v>
      </c>
      <c r="H117" s="11">
        <f t="shared" si="102"/>
        <v>4.7428729493871</v>
      </c>
      <c r="I117" s="11">
        <f t="shared" si="103"/>
        <v>277.892872949387</v>
      </c>
      <c r="J117" s="11">
        <f t="shared" si="104"/>
        <v>0.0320202991735791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8.42179162789301</v>
      </c>
      <c r="O117" s="11">
        <f t="shared" si="118"/>
        <v>3.20593719094174</v>
      </c>
      <c r="P117" s="11">
        <f t="shared" si="107"/>
        <v>0.102655067985658</v>
      </c>
      <c r="Q117" s="16">
        <f t="shared" si="108"/>
        <v>0.0297699697158409</v>
      </c>
      <c r="R117" s="11">
        <f t="shared" si="109"/>
        <v>0.80117865</v>
      </c>
      <c r="S117" s="17">
        <f t="shared" si="110"/>
        <v>0.037157717215556</v>
      </c>
      <c r="T117" s="3">
        <v>0.27</v>
      </c>
      <c r="U117" s="18">
        <f t="shared" si="111"/>
        <v>0.0100325836482001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0.228349331002845</v>
      </c>
      <c r="AC117" s="25">
        <f t="shared" si="113"/>
        <v>10.2321666666667</v>
      </c>
      <c r="AD117" s="1">
        <f t="shared" si="114"/>
        <v>0.29</v>
      </c>
      <c r="AE117" s="26">
        <f t="shared" si="115"/>
        <v>106.11</v>
      </c>
      <c r="AF117" s="1">
        <f t="shared" si="116"/>
        <v>2479269.07707988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</row>
    <row r="118" s="1" customFormat="1" spans="1:54">
      <c r="A118" s="6"/>
      <c r="B118" s="6"/>
      <c r="C118" s="9">
        <v>11</v>
      </c>
      <c r="D118" s="12">
        <v>-6.38928935363333</v>
      </c>
      <c r="E118" s="13">
        <f t="shared" si="117"/>
        <v>4.7428729493871</v>
      </c>
      <c r="F118" s="9" t="s">
        <v>109</v>
      </c>
      <c r="G118" s="6">
        <v>12</v>
      </c>
      <c r="H118" s="11">
        <f t="shared" si="102"/>
        <v>-6.38928935363333</v>
      </c>
      <c r="I118" s="11">
        <f t="shared" si="103"/>
        <v>266.760710646367</v>
      </c>
      <c r="J118" s="11">
        <f t="shared" si="104"/>
        <v>0.00742020197407309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8"/>
        <v>5.86596712295608</v>
      </c>
      <c r="P118" s="11">
        <f t="shared" si="107"/>
        <v>0.0435266608256065</v>
      </c>
      <c r="Q118" s="16">
        <f t="shared" si="108"/>
        <v>0.0126227316394259</v>
      </c>
      <c r="R118" s="11">
        <f t="shared" si="109"/>
        <v>0.80117865</v>
      </c>
      <c r="S118" s="17">
        <f t="shared" si="110"/>
        <v>0.015755202212922</v>
      </c>
      <c r="T118" s="3">
        <v>0.27</v>
      </c>
      <c r="U118" s="18">
        <f t="shared" si="111"/>
        <v>0.00425390459748895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0.227226533663292</v>
      </c>
      <c r="AC118" s="25">
        <f t="shared" si="113"/>
        <v>10.2321666666667</v>
      </c>
      <c r="AD118" s="1">
        <f t="shared" si="114"/>
        <v>0.29</v>
      </c>
      <c r="AE118" s="26">
        <f t="shared" si="115"/>
        <v>106.11</v>
      </c>
      <c r="AF118" s="1">
        <f t="shared" si="116"/>
        <v>2467078.47108355</v>
      </c>
      <c r="AG118" s="1">
        <f>SUM(AF107:AF118)</f>
        <v>33393824.6621135</v>
      </c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</row>
    <row r="119" s="1" customFormat="1" spans="1:46">
      <c r="A119" s="6"/>
      <c r="B119" s="6"/>
      <c r="C119" s="9">
        <v>12</v>
      </c>
      <c r="D119" s="12">
        <v>-13.7842280570645</v>
      </c>
      <c r="E119" s="13">
        <f t="shared" si="117"/>
        <v>-6.38928935363333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-11</v>
      </c>
      <c r="E123" s="9"/>
      <c r="F123" s="9"/>
      <c r="G123" s="6">
        <v>1</v>
      </c>
      <c r="H123" s="11">
        <f t="shared" ref="H123:H134" si="119">E124</f>
        <v>-11</v>
      </c>
      <c r="I123" s="11">
        <f t="shared" ref="I123:I134" si="120">H123+273.15</f>
        <v>262.15</v>
      </c>
      <c r="J123" s="11">
        <f t="shared" ref="J123:J134" si="121">EXP(($C$18*(I123-$C$16))/($C$19*I123*$C$16))</f>
        <v>0.00390493234587267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0.00203532883731575</v>
      </c>
      <c r="Q123" s="16">
        <f t="shared" ref="Q123:Q134" si="125">P123*$B$125</f>
        <v>0.000610598651194726</v>
      </c>
      <c r="R123" s="11">
        <f t="shared" ref="R123:R134" si="126">L123*$B$125</f>
        <v>0.156366</v>
      </c>
      <c r="S123" s="17">
        <f t="shared" ref="S123:S134" si="127">Q123/R123</f>
        <v>0.00390493234587267</v>
      </c>
      <c r="T123" s="3">
        <v>0.01</v>
      </c>
      <c r="U123" s="18">
        <f t="shared" ref="U123:U134" si="128">S123*T123</f>
        <v>3.90493234587267e-5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0.00552904932345873</v>
      </c>
      <c r="AU123" s="25">
        <f t="shared" ref="AU123:AU134" si="132">$B$123/12</f>
        <v>52.122</v>
      </c>
      <c r="AV123" s="1">
        <f t="shared" ref="AV123:AV134" si="133">$B$125</f>
        <v>0.3</v>
      </c>
      <c r="AW123" s="2">
        <f>$E$10/12</f>
        <v>6.70833333333333</v>
      </c>
      <c r="AX123" s="1">
        <f t="shared" ref="AX123:AX134" si="134">AW123*10000*AV123*0.67*AU123*AT123</f>
        <v>3885.81596128516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-14.3731437147097</v>
      </c>
      <c r="E124" s="13">
        <f t="shared" ref="E124:E135" si="135">D123</f>
        <v>-11</v>
      </c>
      <c r="F124" s="9" t="s">
        <v>107</v>
      </c>
      <c r="G124" s="6">
        <v>2</v>
      </c>
      <c r="H124" s="11">
        <f t="shared" si="119"/>
        <v>-14.3731437147097</v>
      </c>
      <c r="I124" s="11">
        <f t="shared" si="120"/>
        <v>258.77685628529</v>
      </c>
      <c r="J124" s="11">
        <f t="shared" si="121"/>
        <v>0.00240631278207999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1.04040467116268</v>
      </c>
      <c r="P124" s="11">
        <f t="shared" si="124"/>
        <v>0.00250353905875449</v>
      </c>
      <c r="Q124" s="16">
        <f t="shared" si="125"/>
        <v>0.000751061717626348</v>
      </c>
      <c r="R124" s="11">
        <f t="shared" si="126"/>
        <v>0.156366</v>
      </c>
      <c r="S124" s="17">
        <f t="shared" si="127"/>
        <v>0.00480322907554294</v>
      </c>
      <c r="T124" s="3">
        <v>0.01</v>
      </c>
      <c r="U124" s="18">
        <f t="shared" si="128"/>
        <v>4.80322907554294e-5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0.00553803229075543</v>
      </c>
      <c r="AU124" s="25">
        <f t="shared" si="132"/>
        <v>52.122</v>
      </c>
      <c r="AV124" s="1">
        <f t="shared" si="133"/>
        <v>0.3</v>
      </c>
      <c r="AW124" s="2">
        <f t="shared" ref="AW124:AW134" si="137">$E$10/12</f>
        <v>6.70833333333333</v>
      </c>
      <c r="AX124" s="1">
        <f t="shared" si="134"/>
        <v>3892.12919085848</v>
      </c>
    </row>
    <row r="125" s="1" customFormat="1" spans="1:50">
      <c r="A125" s="6" t="s">
        <v>70</v>
      </c>
      <c r="B125" s="6">
        <v>0.3</v>
      </c>
      <c r="C125" s="9">
        <v>2</v>
      </c>
      <c r="D125" s="12">
        <v>-9.05431687042857</v>
      </c>
      <c r="E125" s="13">
        <f t="shared" si="135"/>
        <v>-14.3731437147097</v>
      </c>
      <c r="F125" s="9" t="s">
        <v>107</v>
      </c>
      <c r="G125" s="6">
        <v>3</v>
      </c>
      <c r="H125" s="11">
        <f t="shared" si="119"/>
        <v>-9.05431687042857</v>
      </c>
      <c r="I125" s="11">
        <f t="shared" si="120"/>
        <v>264.095683129571</v>
      </c>
      <c r="J125" s="11">
        <f t="shared" si="121"/>
        <v>0.0051339669804013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1.55912113210393</v>
      </c>
      <c r="P125" s="11">
        <f t="shared" si="124"/>
        <v>0.00800447641066746</v>
      </c>
      <c r="Q125" s="16">
        <f t="shared" si="125"/>
        <v>0.00240134292320024</v>
      </c>
      <c r="R125" s="11">
        <f t="shared" si="126"/>
        <v>0.156366</v>
      </c>
      <c r="S125" s="17">
        <f t="shared" si="127"/>
        <v>0.0153571935280063</v>
      </c>
      <c r="T125" s="3">
        <v>0.01</v>
      </c>
      <c r="U125" s="18">
        <f t="shared" si="128"/>
        <v>0.000153571935280063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0.00564357193528006</v>
      </c>
      <c r="AU125" s="25">
        <f t="shared" si="132"/>
        <v>52.122</v>
      </c>
      <c r="AV125" s="1">
        <f t="shared" si="133"/>
        <v>0.3</v>
      </c>
      <c r="AW125" s="2">
        <f t="shared" si="137"/>
        <v>6.70833333333333</v>
      </c>
      <c r="AX125" s="1">
        <f t="shared" si="134"/>
        <v>3966.30245487734</v>
      </c>
    </row>
    <row r="126" s="1" customFormat="1" spans="1:50">
      <c r="A126" s="6"/>
      <c r="B126" s="6"/>
      <c r="C126" s="9">
        <v>3</v>
      </c>
      <c r="D126" s="12">
        <v>-1.61378286096774</v>
      </c>
      <c r="E126" s="13">
        <f t="shared" si="135"/>
        <v>-9.05431687042857</v>
      </c>
      <c r="F126" s="9" t="s">
        <v>107</v>
      </c>
      <c r="G126" s="6">
        <v>4</v>
      </c>
      <c r="H126" s="11">
        <f t="shared" si="119"/>
        <v>-1.61378286096774</v>
      </c>
      <c r="I126" s="11">
        <f t="shared" si="120"/>
        <v>271.536217139032</v>
      </c>
      <c r="J126" s="11">
        <f t="shared" si="121"/>
        <v>0.0140994131670184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2.07233665569326</v>
      </c>
      <c r="P126" s="11">
        <f t="shared" si="124"/>
        <v>0.0292187307297765</v>
      </c>
      <c r="Q126" s="16">
        <f t="shared" si="125"/>
        <v>0.00876561921893294</v>
      </c>
      <c r="R126" s="11">
        <f t="shared" si="126"/>
        <v>0.156366</v>
      </c>
      <c r="S126" s="17">
        <f t="shared" si="127"/>
        <v>0.0560583452856308</v>
      </c>
      <c r="T126" s="3">
        <v>0.01</v>
      </c>
      <c r="U126" s="18">
        <f t="shared" si="128"/>
        <v>0.000560583452856308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0.00605058345285631</v>
      </c>
      <c r="AU126" s="25">
        <f t="shared" si="132"/>
        <v>52.122</v>
      </c>
      <c r="AV126" s="1">
        <f t="shared" si="133"/>
        <v>0.3</v>
      </c>
      <c r="AW126" s="2">
        <f t="shared" si="137"/>
        <v>6.70833333333333</v>
      </c>
      <c r="AX126" s="1">
        <f t="shared" si="134"/>
        <v>4252.35015655262</v>
      </c>
    </row>
    <row r="127" s="1" customFormat="1" spans="1:50">
      <c r="A127" s="6"/>
      <c r="B127" s="6"/>
      <c r="C127" s="9">
        <v>4</v>
      </c>
      <c r="D127" s="12">
        <v>8.6811021331</v>
      </c>
      <c r="E127" s="13">
        <f t="shared" si="135"/>
        <v>-1.61378286096774</v>
      </c>
      <c r="F127" s="9" t="s">
        <v>107</v>
      </c>
      <c r="G127" s="6">
        <v>5</v>
      </c>
      <c r="H127" s="11">
        <f t="shared" si="119"/>
        <v>8.6811021331</v>
      </c>
      <c r="I127" s="11">
        <f t="shared" si="120"/>
        <v>281.8311021331</v>
      </c>
      <c r="J127" s="11">
        <f t="shared" si="121"/>
        <v>0.0522468819102697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1.94096202871531</v>
      </c>
      <c r="O127" s="11">
        <f t="shared" si="136"/>
        <v>0.623375896248174</v>
      </c>
      <c r="P127" s="11">
        <f t="shared" si="124"/>
        <v>0.0325694468369869</v>
      </c>
      <c r="Q127" s="16">
        <f t="shared" si="125"/>
        <v>0.00977083405109607</v>
      </c>
      <c r="R127" s="11">
        <f t="shared" si="126"/>
        <v>0.156366</v>
      </c>
      <c r="S127" s="17">
        <f t="shared" si="127"/>
        <v>0.0624869476171039</v>
      </c>
      <c r="T127" s="3">
        <v>0.01</v>
      </c>
      <c r="U127" s="18">
        <f t="shared" si="128"/>
        <v>0.000624869476171039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0.010574869476171</v>
      </c>
      <c r="AU127" s="25">
        <f t="shared" si="132"/>
        <v>52.122</v>
      </c>
      <c r="AV127" s="1">
        <f t="shared" si="133"/>
        <v>0.3</v>
      </c>
      <c r="AW127" s="2">
        <f t="shared" si="137"/>
        <v>6.70833333333333</v>
      </c>
      <c r="AX127" s="1">
        <f t="shared" si="134"/>
        <v>7432.01845291322</v>
      </c>
    </row>
    <row r="128" s="1" customFormat="1" spans="1:50">
      <c r="A128" s="6"/>
      <c r="B128" s="6"/>
      <c r="C128" s="9">
        <v>5</v>
      </c>
      <c r="D128" s="12">
        <v>15.7852114309032</v>
      </c>
      <c r="E128" s="13">
        <f t="shared" si="135"/>
        <v>8.6811021331</v>
      </c>
      <c r="F128" s="9" t="s">
        <v>109</v>
      </c>
      <c r="G128" s="6">
        <v>6</v>
      </c>
      <c r="H128" s="11">
        <f t="shared" si="119"/>
        <v>15.7852114309032</v>
      </c>
      <c r="I128" s="11">
        <f t="shared" si="120"/>
        <v>288.935211430903</v>
      </c>
      <c r="J128" s="11">
        <f t="shared" si="121"/>
        <v>0.122171606803361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1.11202644941119</v>
      </c>
      <c r="P128" s="11">
        <f t="shared" si="124"/>
        <v>0.135858058132402</v>
      </c>
      <c r="Q128" s="16">
        <f t="shared" si="125"/>
        <v>0.0407574174397205</v>
      </c>
      <c r="R128" s="11">
        <f t="shared" si="126"/>
        <v>0.156366</v>
      </c>
      <c r="S128" s="17">
        <f t="shared" si="127"/>
        <v>0.260653962112738</v>
      </c>
      <c r="T128" s="3">
        <v>0.01</v>
      </c>
      <c r="U128" s="18">
        <f t="shared" si="128"/>
        <v>0.00260653962112738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0.0125565396211274</v>
      </c>
      <c r="AU128" s="25">
        <f t="shared" si="132"/>
        <v>52.122</v>
      </c>
      <c r="AV128" s="1">
        <f t="shared" si="133"/>
        <v>0.3</v>
      </c>
      <c r="AW128" s="2">
        <f t="shared" si="137"/>
        <v>6.70833333333333</v>
      </c>
      <c r="AX128" s="1">
        <f t="shared" si="134"/>
        <v>8824.73626546777</v>
      </c>
    </row>
    <row r="129" s="1" customFormat="1" spans="1:50">
      <c r="A129" s="6"/>
      <c r="B129" s="6"/>
      <c r="C129" s="9">
        <v>6</v>
      </c>
      <c r="D129" s="12">
        <v>20.8967705946667</v>
      </c>
      <c r="E129" s="13">
        <f t="shared" si="135"/>
        <v>15.7852114309032</v>
      </c>
      <c r="F129" s="9" t="s">
        <v>107</v>
      </c>
      <c r="G129" s="6">
        <v>7</v>
      </c>
      <c r="H129" s="11">
        <f t="shared" si="119"/>
        <v>20.8967705946667</v>
      </c>
      <c r="I129" s="11">
        <f t="shared" si="120"/>
        <v>294.046770594667</v>
      </c>
      <c r="J129" s="11">
        <f t="shared" si="121"/>
        <v>0.219473300393011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1.49738839127879</v>
      </c>
      <c r="P129" s="11">
        <f t="shared" si="124"/>
        <v>0.328636772204137</v>
      </c>
      <c r="Q129" s="16">
        <f t="shared" si="125"/>
        <v>0.0985910316612411</v>
      </c>
      <c r="R129" s="11">
        <f t="shared" si="126"/>
        <v>0.156366</v>
      </c>
      <c r="S129" s="17">
        <f t="shared" si="127"/>
        <v>0.630514508660713</v>
      </c>
      <c r="T129" s="3">
        <v>0.01</v>
      </c>
      <c r="U129" s="18">
        <f t="shared" si="128"/>
        <v>0.00630514508660713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0.0162551450866071</v>
      </c>
      <c r="AU129" s="25">
        <f t="shared" si="132"/>
        <v>52.122</v>
      </c>
      <c r="AV129" s="1">
        <f t="shared" si="133"/>
        <v>0.3</v>
      </c>
      <c r="AW129" s="2">
        <f t="shared" si="137"/>
        <v>6.70833333333333</v>
      </c>
      <c r="AX129" s="1">
        <f t="shared" si="134"/>
        <v>11424.1162513325</v>
      </c>
    </row>
    <row r="130" s="1" customFormat="1" spans="1:50">
      <c r="A130" s="6"/>
      <c r="B130" s="6"/>
      <c r="C130" s="9">
        <v>7</v>
      </c>
      <c r="D130" s="12">
        <v>23.8813715506452</v>
      </c>
      <c r="E130" s="13">
        <f t="shared" si="135"/>
        <v>20.8967705946667</v>
      </c>
      <c r="F130" s="9" t="s">
        <v>107</v>
      </c>
      <c r="G130" s="6">
        <v>8</v>
      </c>
      <c r="H130" s="11">
        <f t="shared" si="119"/>
        <v>23.8813715506452</v>
      </c>
      <c r="I130" s="11">
        <f t="shared" si="120"/>
        <v>297.031371550645</v>
      </c>
      <c r="J130" s="11">
        <f t="shared" si="121"/>
        <v>0.306112889817087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1.68997161907465</v>
      </c>
      <c r="P130" s="11">
        <f t="shared" si="124"/>
        <v>0.517322096023802</v>
      </c>
      <c r="Q130" s="16">
        <f t="shared" si="125"/>
        <v>0.155196628807141</v>
      </c>
      <c r="R130" s="11">
        <f t="shared" si="126"/>
        <v>0.156366</v>
      </c>
      <c r="S130" s="17">
        <f t="shared" si="127"/>
        <v>0.992521576347419</v>
      </c>
      <c r="T130" s="3">
        <v>0.01</v>
      </c>
      <c r="U130" s="18">
        <f t="shared" si="128"/>
        <v>0.00992521576347419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0.0198752157634742</v>
      </c>
      <c r="AU130" s="25">
        <f t="shared" si="132"/>
        <v>52.122</v>
      </c>
      <c r="AV130" s="1">
        <f t="shared" si="133"/>
        <v>0.3</v>
      </c>
      <c r="AW130" s="2">
        <f t="shared" si="137"/>
        <v>6.70833333333333</v>
      </c>
      <c r="AX130" s="1">
        <f t="shared" si="134"/>
        <v>13968.3019863859</v>
      </c>
    </row>
    <row r="131" s="1" customFormat="1" spans="1:50">
      <c r="A131" s="6"/>
      <c r="B131" s="6"/>
      <c r="C131" s="9">
        <v>8</v>
      </c>
      <c r="D131" s="12">
        <v>20.0741006180645</v>
      </c>
      <c r="E131" s="13">
        <f t="shared" si="135"/>
        <v>23.8813715506452</v>
      </c>
      <c r="F131" s="9" t="s">
        <v>107</v>
      </c>
      <c r="G131" s="6">
        <v>9</v>
      </c>
      <c r="H131" s="11">
        <f t="shared" si="119"/>
        <v>20.0741006180645</v>
      </c>
      <c r="I131" s="11">
        <f t="shared" si="120"/>
        <v>293.224100618064</v>
      </c>
      <c r="J131" s="11">
        <f t="shared" si="121"/>
        <v>0.200002232430454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1.69386952305085</v>
      </c>
      <c r="P131" s="11">
        <f t="shared" si="124"/>
        <v>0.338777686056077</v>
      </c>
      <c r="Q131" s="16">
        <f t="shared" si="125"/>
        <v>0.101633305816823</v>
      </c>
      <c r="R131" s="11">
        <f t="shared" si="126"/>
        <v>0.156366</v>
      </c>
      <c r="S131" s="17">
        <f t="shared" si="127"/>
        <v>0.649970619040093</v>
      </c>
      <c r="T131" s="3">
        <v>0.01</v>
      </c>
      <c r="U131" s="18">
        <f t="shared" si="128"/>
        <v>0.00649970619040093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9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0.0119897061904009</v>
      </c>
      <c r="AU131" s="25">
        <f t="shared" si="132"/>
        <v>52.122</v>
      </c>
      <c r="AV131" s="1">
        <f t="shared" si="133"/>
        <v>0.3</v>
      </c>
      <c r="AW131" s="2">
        <f t="shared" si="137"/>
        <v>6.70833333333333</v>
      </c>
      <c r="AX131" s="1">
        <f t="shared" si="134"/>
        <v>8426.36572043363</v>
      </c>
    </row>
    <row r="132" s="1" customFormat="1" spans="1:50">
      <c r="A132" s="6"/>
      <c r="B132" s="6"/>
      <c r="C132" s="9">
        <v>9</v>
      </c>
      <c r="D132" s="12">
        <v>14.780225514</v>
      </c>
      <c r="E132" s="13">
        <f t="shared" si="135"/>
        <v>20.0741006180645</v>
      </c>
      <c r="F132" s="9" t="s">
        <v>107</v>
      </c>
      <c r="G132" s="6">
        <v>10</v>
      </c>
      <c r="H132" s="11">
        <f t="shared" si="119"/>
        <v>14.780225514</v>
      </c>
      <c r="I132" s="11">
        <f t="shared" si="120"/>
        <v>287.930225514</v>
      </c>
      <c r="J132" s="11">
        <f t="shared" si="121"/>
        <v>0.10861448932555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1.87631183699477</v>
      </c>
      <c r="P132" s="11">
        <f t="shared" si="124"/>
        <v>0.203794651990671</v>
      </c>
      <c r="Q132" s="16">
        <f t="shared" si="125"/>
        <v>0.0611383955972013</v>
      </c>
      <c r="R132" s="11">
        <f t="shared" si="126"/>
        <v>0.156366</v>
      </c>
      <c r="S132" s="17">
        <f t="shared" si="127"/>
        <v>0.390995456794964</v>
      </c>
      <c r="T132" s="3">
        <v>0.01</v>
      </c>
      <c r="U132" s="18">
        <f t="shared" si="128"/>
        <v>0.00390995456794964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9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0.00939995456794964</v>
      </c>
      <c r="AU132" s="25">
        <f t="shared" si="132"/>
        <v>52.122</v>
      </c>
      <c r="AV132" s="1">
        <f t="shared" si="133"/>
        <v>0.3</v>
      </c>
      <c r="AW132" s="2">
        <f t="shared" si="137"/>
        <v>6.70833333333333</v>
      </c>
      <c r="AX132" s="1">
        <f t="shared" si="134"/>
        <v>6606.28823485421</v>
      </c>
    </row>
    <row r="133" s="1" customFormat="1" spans="1:50">
      <c r="A133" s="6"/>
      <c r="B133" s="6"/>
      <c r="C133" s="9">
        <v>10</v>
      </c>
      <c r="D133" s="12">
        <v>4.7428729493871</v>
      </c>
      <c r="E133" s="13">
        <f t="shared" si="135"/>
        <v>14.780225514</v>
      </c>
      <c r="F133" s="9" t="s">
        <v>107</v>
      </c>
      <c r="G133" s="6">
        <v>11</v>
      </c>
      <c r="H133" s="11">
        <f t="shared" si="119"/>
        <v>4.7428729493871</v>
      </c>
      <c r="I133" s="11">
        <f t="shared" si="120"/>
        <v>277.892872949387</v>
      </c>
      <c r="J133" s="11">
        <f t="shared" si="121"/>
        <v>0.0320202991735791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1.58889132575389</v>
      </c>
      <c r="O133" s="11">
        <f t="shared" si="136"/>
        <v>0.604845859250205</v>
      </c>
      <c r="P133" s="11">
        <f t="shared" si="124"/>
        <v>0.0193673453670921</v>
      </c>
      <c r="Q133" s="16">
        <f t="shared" si="125"/>
        <v>0.00581020361012763</v>
      </c>
      <c r="R133" s="11">
        <f t="shared" si="126"/>
        <v>0.156366</v>
      </c>
      <c r="S133" s="17">
        <f t="shared" si="127"/>
        <v>0.037157717215556</v>
      </c>
      <c r="T133" s="3">
        <v>0.01</v>
      </c>
      <c r="U133" s="18">
        <f t="shared" si="128"/>
        <v>0.00037157717215556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0.00586157717215556</v>
      </c>
      <c r="AU133" s="25">
        <f t="shared" si="132"/>
        <v>52.122</v>
      </c>
      <c r="AV133" s="1">
        <f t="shared" si="133"/>
        <v>0.3</v>
      </c>
      <c r="AW133" s="2">
        <f t="shared" si="137"/>
        <v>6.70833333333333</v>
      </c>
      <c r="AX133" s="1">
        <f t="shared" si="134"/>
        <v>4119.51653916853</v>
      </c>
    </row>
    <row r="134" s="1" customFormat="1" spans="1:51">
      <c r="A134" s="6"/>
      <c r="B134" s="6"/>
      <c r="C134" s="9">
        <v>11</v>
      </c>
      <c r="D134" s="12">
        <v>-6.38928935363333</v>
      </c>
      <c r="E134" s="13">
        <f t="shared" si="135"/>
        <v>4.7428729493871</v>
      </c>
      <c r="F134" s="9" t="s">
        <v>109</v>
      </c>
      <c r="G134" s="6">
        <v>12</v>
      </c>
      <c r="H134" s="11">
        <f t="shared" si="119"/>
        <v>-6.38928935363333</v>
      </c>
      <c r="I134" s="11">
        <f t="shared" si="120"/>
        <v>266.760710646367</v>
      </c>
      <c r="J134" s="11">
        <f t="shared" si="121"/>
        <v>0.00742020197407309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1.10669851388311</v>
      </c>
      <c r="P134" s="11">
        <f t="shared" si="124"/>
        <v>0.00821192649741923</v>
      </c>
      <c r="Q134" s="16">
        <f t="shared" si="125"/>
        <v>0.00246357794922577</v>
      </c>
      <c r="R134" s="11">
        <f t="shared" si="126"/>
        <v>0.156366</v>
      </c>
      <c r="S134" s="17">
        <f t="shared" si="127"/>
        <v>0.015755202212922</v>
      </c>
      <c r="T134" s="3">
        <v>0.01</v>
      </c>
      <c r="U134" s="18">
        <f t="shared" si="128"/>
        <v>0.00015755202212922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0.00564755202212922</v>
      </c>
      <c r="AU134" s="25">
        <f t="shared" si="132"/>
        <v>52.122</v>
      </c>
      <c r="AV134" s="1">
        <f t="shared" si="133"/>
        <v>0.3</v>
      </c>
      <c r="AW134" s="2">
        <f t="shared" si="137"/>
        <v>6.70833333333333</v>
      </c>
      <c r="AX134" s="1">
        <f t="shared" si="134"/>
        <v>3969.09965998458</v>
      </c>
      <c r="AY134" s="1">
        <f>SUM(AX123:AX134)</f>
        <v>80767.040874114</v>
      </c>
    </row>
    <row r="135" s="1" customFormat="1" spans="1:46">
      <c r="A135" s="6"/>
      <c r="B135" s="6"/>
      <c r="C135" s="9">
        <v>12</v>
      </c>
      <c r="D135" s="12">
        <v>-13.7842280570645</v>
      </c>
      <c r="E135" s="13">
        <f t="shared" si="135"/>
        <v>-6.38928935363333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-11</v>
      </c>
      <c r="E139" s="9"/>
      <c r="F139" s="9"/>
      <c r="G139" s="6">
        <v>1</v>
      </c>
      <c r="H139" s="11">
        <f t="shared" ref="H139:H150" si="138">E140</f>
        <v>-11</v>
      </c>
      <c r="I139" s="11">
        <f t="shared" ref="I139:I150" si="139">H139+273.15</f>
        <v>262.15</v>
      </c>
      <c r="J139" s="11">
        <f t="shared" ref="J139:J150" si="140">EXP(($C$18*(I139-$C$16))/($C$19*I139*$C$16))</f>
        <v>0.00390493234587267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0.00111173423886995</v>
      </c>
      <c r="Q139" s="16">
        <f t="shared" ref="Q139:Q150" si="144">P139*$B$125</f>
        <v>0.000333520271660985</v>
      </c>
      <c r="R139" s="11">
        <f t="shared" ref="R139:R150" si="145">L139*$B$125</f>
        <v>0.08541</v>
      </c>
      <c r="S139" s="17">
        <f t="shared" ref="S139:S150" si="146">Q139/R139</f>
        <v>0.00390493234587267</v>
      </c>
      <c r="T139" s="3">
        <v>0.01</v>
      </c>
      <c r="U139" s="18">
        <f t="shared" ref="U139:U150" si="147">S139*T139</f>
        <v>3.90493234587267e-5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0.00552904932345873</v>
      </c>
      <c r="AU139" s="25">
        <f t="shared" ref="AU139:AU150" si="151">$B$139/12</f>
        <v>28.47</v>
      </c>
      <c r="AV139" s="1">
        <f t="shared" ref="AV139:AV150" si="152">$B$125</f>
        <v>0.3</v>
      </c>
      <c r="AW139" s="2">
        <f>$E$11/12</f>
        <v>6.93333333333333</v>
      </c>
      <c r="AX139" s="1">
        <f t="shared" ref="AX139:AX150" si="153">AW139*10000*AV139*0.67*AU139*AT139</f>
        <v>2193.69410915289</v>
      </c>
      <c r="AZ139" s="2">
        <f>$E$12/12</f>
        <v>1.7</v>
      </c>
      <c r="BA139" s="1">
        <f t="shared" ref="BA139:BA150" si="154">AZ139*10000*AV139*0.67*AU139*AT139</f>
        <v>537.876920994219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-14.3731437147097</v>
      </c>
      <c r="E140" s="13">
        <f t="shared" ref="E140:E151" si="155">D139</f>
        <v>-11</v>
      </c>
      <c r="F140" s="9" t="s">
        <v>107</v>
      </c>
      <c r="G140" s="6">
        <v>2</v>
      </c>
      <c r="H140" s="11">
        <f t="shared" si="138"/>
        <v>-14.3731437147097</v>
      </c>
      <c r="I140" s="11">
        <f t="shared" si="139"/>
        <v>258.77685628529</v>
      </c>
      <c r="J140" s="11">
        <f t="shared" si="140"/>
        <v>0.00240631278207999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0.56828826576113</v>
      </c>
      <c r="P140" s="11">
        <f t="shared" si="143"/>
        <v>0.00136747931780708</v>
      </c>
      <c r="Q140" s="16">
        <f t="shared" si="144"/>
        <v>0.000410243795342123</v>
      </c>
      <c r="R140" s="11">
        <f t="shared" si="145"/>
        <v>0.08541</v>
      </c>
      <c r="S140" s="17">
        <f t="shared" si="146"/>
        <v>0.00480322907554295</v>
      </c>
      <c r="T140" s="3">
        <v>0.01</v>
      </c>
      <c r="U140" s="18">
        <f t="shared" si="147"/>
        <v>4.80322907554295e-5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0.00553803229075543</v>
      </c>
      <c r="AU140" s="25">
        <f t="shared" si="151"/>
        <v>28.47</v>
      </c>
      <c r="AV140" s="1">
        <f t="shared" si="152"/>
        <v>0.3</v>
      </c>
      <c r="AW140" s="2">
        <f t="shared" ref="AW140:AW150" si="157">$E$11/12</f>
        <v>6.93333333333333</v>
      </c>
      <c r="AX140" s="1">
        <f t="shared" si="153"/>
        <v>2197.25817257296</v>
      </c>
      <c r="AZ140" s="2">
        <f t="shared" ref="AZ140:AZ150" si="158">$E$12/12</f>
        <v>1.7</v>
      </c>
      <c r="BA140" s="1">
        <f t="shared" si="154"/>
        <v>538.750801928947</v>
      </c>
    </row>
    <row r="141" s="1" customFormat="1" spans="1:53">
      <c r="A141" s="6" t="s">
        <v>70</v>
      </c>
      <c r="B141" s="6">
        <v>0.33</v>
      </c>
      <c r="C141" s="9">
        <v>2</v>
      </c>
      <c r="D141" s="12">
        <v>-9.05431687042857</v>
      </c>
      <c r="E141" s="13">
        <f t="shared" si="155"/>
        <v>-14.3731437147097</v>
      </c>
      <c r="F141" s="9" t="s">
        <v>107</v>
      </c>
      <c r="G141" s="6">
        <v>3</v>
      </c>
      <c r="H141" s="11">
        <f t="shared" si="138"/>
        <v>-9.05431687042857</v>
      </c>
      <c r="I141" s="11">
        <f t="shared" si="139"/>
        <v>264.095683129571</v>
      </c>
      <c r="J141" s="11">
        <f t="shared" si="140"/>
        <v>0.0051339669804013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0.851620786443323</v>
      </c>
      <c r="P141" s="11">
        <f t="shared" si="143"/>
        <v>0.0043721929974234</v>
      </c>
      <c r="Q141" s="16">
        <f t="shared" si="144"/>
        <v>0.00131165789922702</v>
      </c>
      <c r="R141" s="11">
        <f t="shared" si="145"/>
        <v>0.08541</v>
      </c>
      <c r="S141" s="17">
        <f t="shared" si="146"/>
        <v>0.0153571935280063</v>
      </c>
      <c r="T141" s="3">
        <v>0.01</v>
      </c>
      <c r="U141" s="18">
        <f t="shared" si="147"/>
        <v>0.000153571935280063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0.00564357193528006</v>
      </c>
      <c r="AU141" s="25">
        <f t="shared" si="151"/>
        <v>28.47</v>
      </c>
      <c r="AV141" s="1">
        <f t="shared" si="152"/>
        <v>0.3</v>
      </c>
      <c r="AW141" s="2">
        <f t="shared" si="157"/>
        <v>6.93333333333333</v>
      </c>
      <c r="AX141" s="1">
        <f t="shared" si="153"/>
        <v>2239.13186241209</v>
      </c>
      <c r="AZ141" s="2">
        <f t="shared" si="158"/>
        <v>1.7</v>
      </c>
      <c r="BA141" s="1">
        <f t="shared" si="154"/>
        <v>549.017908572196</v>
      </c>
    </row>
    <row r="142" s="1" customFormat="1" spans="1:53">
      <c r="A142" s="6"/>
      <c r="B142" s="6"/>
      <c r="C142" s="9">
        <v>3</v>
      </c>
      <c r="D142" s="12">
        <v>-1.61378286096774</v>
      </c>
      <c r="E142" s="13">
        <f t="shared" si="155"/>
        <v>-9.05431687042857</v>
      </c>
      <c r="F142" s="9" t="s">
        <v>107</v>
      </c>
      <c r="G142" s="6">
        <v>4</v>
      </c>
      <c r="H142" s="11">
        <f t="shared" si="138"/>
        <v>-1.61378286096774</v>
      </c>
      <c r="I142" s="11">
        <f t="shared" si="139"/>
        <v>271.536217139032</v>
      </c>
      <c r="J142" s="11">
        <f t="shared" si="140"/>
        <v>0.0140994131670184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1.1319485934459</v>
      </c>
      <c r="P142" s="11">
        <f t="shared" si="143"/>
        <v>0.0159598109028191</v>
      </c>
      <c r="Q142" s="16">
        <f t="shared" si="144"/>
        <v>0.00478794327084573</v>
      </c>
      <c r="R142" s="11">
        <f t="shared" si="145"/>
        <v>0.08541</v>
      </c>
      <c r="S142" s="17">
        <f t="shared" si="146"/>
        <v>0.0560583452856308</v>
      </c>
      <c r="T142" s="3">
        <v>0.01</v>
      </c>
      <c r="U142" s="18">
        <f t="shared" si="147"/>
        <v>0.000560583452856308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0.00605058345285631</v>
      </c>
      <c r="AU142" s="25">
        <f t="shared" si="151"/>
        <v>28.47</v>
      </c>
      <c r="AV142" s="1">
        <f t="shared" si="152"/>
        <v>0.3</v>
      </c>
      <c r="AW142" s="2">
        <f t="shared" si="157"/>
        <v>6.93333333333333</v>
      </c>
      <c r="AX142" s="1">
        <f t="shared" si="153"/>
        <v>2400.61690554169</v>
      </c>
      <c r="AZ142" s="2">
        <f t="shared" si="158"/>
        <v>1.7</v>
      </c>
      <c r="BA142" s="1">
        <f t="shared" si="154"/>
        <v>588.612798954933</v>
      </c>
    </row>
    <row r="143" s="1" customFormat="1" spans="1:53">
      <c r="A143" s="6"/>
      <c r="B143" s="6"/>
      <c r="C143" s="9">
        <v>4</v>
      </c>
      <c r="D143" s="12">
        <v>8.6811021331</v>
      </c>
      <c r="E143" s="13">
        <f t="shared" si="155"/>
        <v>-1.61378286096774</v>
      </c>
      <c r="F143" s="9" t="s">
        <v>107</v>
      </c>
      <c r="G143" s="6">
        <v>5</v>
      </c>
      <c r="H143" s="11">
        <f t="shared" si="138"/>
        <v>8.6811021331</v>
      </c>
      <c r="I143" s="11">
        <f t="shared" si="139"/>
        <v>281.8311021331</v>
      </c>
      <c r="J143" s="11">
        <f t="shared" si="140"/>
        <v>0.0522468819102697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1.06018934341593</v>
      </c>
      <c r="O143" s="11">
        <f t="shared" si="156"/>
        <v>0.340499439127154</v>
      </c>
      <c r="P143" s="11">
        <f t="shared" si="143"/>
        <v>0.0177900339865895</v>
      </c>
      <c r="Q143" s="16">
        <f t="shared" si="144"/>
        <v>0.00533701019597684</v>
      </c>
      <c r="R143" s="11">
        <f t="shared" si="145"/>
        <v>0.08541</v>
      </c>
      <c r="S143" s="17">
        <f t="shared" si="146"/>
        <v>0.0624869476171039</v>
      </c>
      <c r="T143" s="3">
        <v>0.01</v>
      </c>
      <c r="U143" s="18">
        <f t="shared" si="147"/>
        <v>0.000624869476171039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0.010574869476171</v>
      </c>
      <c r="AU143" s="25">
        <f t="shared" si="151"/>
        <v>28.47</v>
      </c>
      <c r="AV143" s="1">
        <f t="shared" si="152"/>
        <v>0.3</v>
      </c>
      <c r="AW143" s="2">
        <f t="shared" si="157"/>
        <v>6.93333333333333</v>
      </c>
      <c r="AX143" s="1">
        <f t="shared" si="153"/>
        <v>4195.66321763711</v>
      </c>
      <c r="AZ143" s="2">
        <f t="shared" si="158"/>
        <v>1.7</v>
      </c>
      <c r="BA143" s="1">
        <f t="shared" si="154"/>
        <v>1028.74434663218</v>
      </c>
    </row>
    <row r="144" s="1" customFormat="1" spans="1:53">
      <c r="A144" s="6"/>
      <c r="B144" s="6"/>
      <c r="C144" s="9">
        <v>5</v>
      </c>
      <c r="D144" s="12">
        <v>15.7852114309032</v>
      </c>
      <c r="E144" s="13">
        <f t="shared" si="155"/>
        <v>8.6811021331</v>
      </c>
      <c r="F144" s="9" t="s">
        <v>109</v>
      </c>
      <c r="G144" s="6">
        <v>6</v>
      </c>
      <c r="H144" s="11">
        <f t="shared" si="138"/>
        <v>15.7852114309032</v>
      </c>
      <c r="I144" s="11">
        <f t="shared" si="139"/>
        <v>288.935211430903</v>
      </c>
      <c r="J144" s="11">
        <f t="shared" si="140"/>
        <v>0.122171606803361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0.607409405140565</v>
      </c>
      <c r="P144" s="11">
        <f t="shared" si="143"/>
        <v>0.0742081830134966</v>
      </c>
      <c r="Q144" s="16">
        <f t="shared" si="144"/>
        <v>0.022262454904049</v>
      </c>
      <c r="R144" s="11">
        <f t="shared" si="145"/>
        <v>0.08541</v>
      </c>
      <c r="S144" s="17">
        <f t="shared" si="146"/>
        <v>0.260653962112738</v>
      </c>
      <c r="T144" s="3">
        <v>0.01</v>
      </c>
      <c r="U144" s="18">
        <f t="shared" si="147"/>
        <v>0.00260653962112738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0.0125565396211274</v>
      </c>
      <c r="AU144" s="25">
        <f t="shared" si="151"/>
        <v>28.47</v>
      </c>
      <c r="AV144" s="1">
        <f t="shared" si="152"/>
        <v>0.3</v>
      </c>
      <c r="AW144" s="2">
        <f t="shared" si="157"/>
        <v>6.93333333333333</v>
      </c>
      <c r="AX144" s="1">
        <f t="shared" si="153"/>
        <v>4981.90654247609</v>
      </c>
      <c r="AZ144" s="2">
        <f t="shared" si="158"/>
        <v>1.7</v>
      </c>
      <c r="BA144" s="1">
        <f t="shared" si="154"/>
        <v>1221.52516185712</v>
      </c>
    </row>
    <row r="145" s="1" customFormat="1" spans="1:53">
      <c r="A145" s="6"/>
      <c r="B145" s="6"/>
      <c r="C145" s="9">
        <v>6</v>
      </c>
      <c r="D145" s="12">
        <v>20.8967705946667</v>
      </c>
      <c r="E145" s="13">
        <f t="shared" si="155"/>
        <v>15.7852114309032</v>
      </c>
      <c r="F145" s="9" t="s">
        <v>107</v>
      </c>
      <c r="G145" s="6">
        <v>7</v>
      </c>
      <c r="H145" s="11">
        <f t="shared" si="138"/>
        <v>20.8967705946667</v>
      </c>
      <c r="I145" s="11">
        <f t="shared" si="139"/>
        <v>294.046770594667</v>
      </c>
      <c r="J145" s="11">
        <f t="shared" si="140"/>
        <v>0.219473300393011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0.817901222127068</v>
      </c>
      <c r="P145" s="11">
        <f t="shared" si="143"/>
        <v>0.179507480615705</v>
      </c>
      <c r="Q145" s="16">
        <f t="shared" si="144"/>
        <v>0.0538522441847115</v>
      </c>
      <c r="R145" s="11">
        <f t="shared" si="145"/>
        <v>0.08541</v>
      </c>
      <c r="S145" s="17">
        <f t="shared" si="146"/>
        <v>0.630514508660713</v>
      </c>
      <c r="T145" s="3">
        <v>0.01</v>
      </c>
      <c r="U145" s="18">
        <f t="shared" si="147"/>
        <v>0.00630514508660713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0.0162551450866071</v>
      </c>
      <c r="AU145" s="25">
        <f t="shared" si="151"/>
        <v>28.47</v>
      </c>
      <c r="AV145" s="1">
        <f t="shared" si="152"/>
        <v>0.3</v>
      </c>
      <c r="AW145" s="2">
        <f t="shared" si="157"/>
        <v>6.93333333333333</v>
      </c>
      <c r="AX145" s="1">
        <f t="shared" si="153"/>
        <v>6449.35755386046</v>
      </c>
      <c r="AZ145" s="2">
        <f t="shared" si="158"/>
        <v>1.7</v>
      </c>
      <c r="BA145" s="1">
        <f t="shared" si="154"/>
        <v>1581.33286176386</v>
      </c>
    </row>
    <row r="146" s="1" customFormat="1" spans="1:53">
      <c r="A146" s="6"/>
      <c r="B146" s="6"/>
      <c r="C146" s="9">
        <v>7</v>
      </c>
      <c r="D146" s="12">
        <v>23.8813715506452</v>
      </c>
      <c r="E146" s="13">
        <f t="shared" si="155"/>
        <v>20.8967705946667</v>
      </c>
      <c r="F146" s="9" t="s">
        <v>107</v>
      </c>
      <c r="G146" s="6">
        <v>8</v>
      </c>
      <c r="H146" s="11">
        <f t="shared" si="138"/>
        <v>23.8813715506452</v>
      </c>
      <c r="I146" s="11">
        <f t="shared" si="139"/>
        <v>297.031371550645</v>
      </c>
      <c r="J146" s="11">
        <f t="shared" si="140"/>
        <v>0.306112889817087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0.923093741511363</v>
      </c>
      <c r="P146" s="11">
        <f t="shared" si="143"/>
        <v>0.28257089278611</v>
      </c>
      <c r="Q146" s="16">
        <f t="shared" si="144"/>
        <v>0.0847712678358331</v>
      </c>
      <c r="R146" s="11">
        <f t="shared" si="145"/>
        <v>0.08541</v>
      </c>
      <c r="S146" s="17">
        <f t="shared" si="146"/>
        <v>0.992521576347419</v>
      </c>
      <c r="T146" s="3">
        <v>0.01</v>
      </c>
      <c r="U146" s="18">
        <f t="shared" si="147"/>
        <v>0.00992521576347419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0.0198752157634742</v>
      </c>
      <c r="AU146" s="25">
        <f t="shared" si="151"/>
        <v>28.47</v>
      </c>
      <c r="AV146" s="1">
        <f t="shared" si="152"/>
        <v>0.3</v>
      </c>
      <c r="AW146" s="2">
        <f t="shared" si="157"/>
        <v>6.93333333333333</v>
      </c>
      <c r="AX146" s="1">
        <f t="shared" si="153"/>
        <v>7885.64926586723</v>
      </c>
      <c r="AZ146" s="2">
        <f t="shared" si="158"/>
        <v>1.7</v>
      </c>
      <c r="BA146" s="1">
        <f t="shared" si="154"/>
        <v>1933.50054115014</v>
      </c>
    </row>
    <row r="147" s="1" customFormat="1" spans="1:53">
      <c r="A147" s="6"/>
      <c r="B147" s="6"/>
      <c r="C147" s="9">
        <v>8</v>
      </c>
      <c r="D147" s="12">
        <v>20.0741006180645</v>
      </c>
      <c r="E147" s="13">
        <f t="shared" si="155"/>
        <v>23.8813715506452</v>
      </c>
      <c r="F147" s="9" t="s">
        <v>107</v>
      </c>
      <c r="G147" s="6">
        <v>9</v>
      </c>
      <c r="H147" s="11">
        <f t="shared" si="138"/>
        <v>20.0741006180645</v>
      </c>
      <c r="I147" s="11">
        <f t="shared" si="139"/>
        <v>293.224100618064</v>
      </c>
      <c r="J147" s="11">
        <f t="shared" si="140"/>
        <v>0.200002232430454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0.925222848725253</v>
      </c>
      <c r="P147" s="11">
        <f t="shared" si="143"/>
        <v>0.185046635240715</v>
      </c>
      <c r="Q147" s="16">
        <f t="shared" si="144"/>
        <v>0.0555139905722144</v>
      </c>
      <c r="R147" s="11">
        <f t="shared" si="145"/>
        <v>0.08541</v>
      </c>
      <c r="S147" s="17">
        <f t="shared" si="146"/>
        <v>0.649970619040093</v>
      </c>
      <c r="T147" s="3">
        <v>0.01</v>
      </c>
      <c r="U147" s="18">
        <f t="shared" si="147"/>
        <v>0.00649970619040093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0.001</v>
      </c>
      <c r="AF147" s="3">
        <v>0.49</v>
      </c>
      <c r="AG147" s="18">
        <f t="shared" si="148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0.0119897061904009</v>
      </c>
      <c r="AU147" s="25">
        <f t="shared" si="151"/>
        <v>28.47</v>
      </c>
      <c r="AV147" s="1">
        <f t="shared" si="152"/>
        <v>0.3</v>
      </c>
      <c r="AW147" s="2">
        <f t="shared" si="157"/>
        <v>6.93333333333333</v>
      </c>
      <c r="AX147" s="1">
        <f t="shared" si="153"/>
        <v>4757.0108895146</v>
      </c>
      <c r="AZ147" s="2">
        <f t="shared" si="158"/>
        <v>1.7</v>
      </c>
      <c r="BA147" s="1">
        <f t="shared" si="154"/>
        <v>1166.38247771752</v>
      </c>
    </row>
    <row r="148" s="1" customFormat="1" spans="1:53">
      <c r="A148" s="6"/>
      <c r="B148" s="6"/>
      <c r="C148" s="9">
        <v>9</v>
      </c>
      <c r="D148" s="12">
        <v>14.780225514</v>
      </c>
      <c r="E148" s="13">
        <f t="shared" si="155"/>
        <v>20.0741006180645</v>
      </c>
      <c r="F148" s="9" t="s">
        <v>107</v>
      </c>
      <c r="G148" s="6">
        <v>10</v>
      </c>
      <c r="H148" s="11">
        <f t="shared" si="138"/>
        <v>14.780225514</v>
      </c>
      <c r="I148" s="11">
        <f t="shared" si="139"/>
        <v>287.930225514</v>
      </c>
      <c r="J148" s="11">
        <f t="shared" si="140"/>
        <v>0.10861448932555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1.02487621348454</v>
      </c>
      <c r="P148" s="11">
        <f t="shared" si="143"/>
        <v>0.111316406549526</v>
      </c>
      <c r="Q148" s="16">
        <f t="shared" si="144"/>
        <v>0.0333949219648579</v>
      </c>
      <c r="R148" s="11">
        <f t="shared" si="145"/>
        <v>0.08541</v>
      </c>
      <c r="S148" s="17">
        <f t="shared" si="146"/>
        <v>0.390995456794964</v>
      </c>
      <c r="T148" s="3">
        <v>0.01</v>
      </c>
      <c r="U148" s="18">
        <f t="shared" si="147"/>
        <v>0.00390995456794964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8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0.00939995456794964</v>
      </c>
      <c r="AU148" s="25">
        <f t="shared" si="151"/>
        <v>28.47</v>
      </c>
      <c r="AV148" s="1">
        <f t="shared" si="152"/>
        <v>0.3</v>
      </c>
      <c r="AW148" s="2">
        <f t="shared" si="157"/>
        <v>6.93333333333333</v>
      </c>
      <c r="AX148" s="1">
        <f t="shared" si="153"/>
        <v>3729.5064224742</v>
      </c>
      <c r="AZ148" s="2">
        <f t="shared" si="158"/>
        <v>1.7</v>
      </c>
      <c r="BA148" s="1">
        <f t="shared" si="154"/>
        <v>914.446286279731</v>
      </c>
    </row>
    <row r="149" s="1" customFormat="1" spans="1:53">
      <c r="A149" s="6"/>
      <c r="B149" s="6"/>
      <c r="C149" s="9">
        <v>10</v>
      </c>
      <c r="D149" s="12">
        <v>4.7428729493871</v>
      </c>
      <c r="E149" s="13">
        <f t="shared" si="155"/>
        <v>14.780225514</v>
      </c>
      <c r="F149" s="9" t="s">
        <v>107</v>
      </c>
      <c r="G149" s="6">
        <v>11</v>
      </c>
      <c r="H149" s="11">
        <f t="shared" si="138"/>
        <v>4.7428729493871</v>
      </c>
      <c r="I149" s="11">
        <f t="shared" si="139"/>
        <v>277.892872949387</v>
      </c>
      <c r="J149" s="11">
        <f t="shared" si="140"/>
        <v>0.0320202991735791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0.867881816588261</v>
      </c>
      <c r="O149" s="11">
        <f t="shared" si="156"/>
        <v>0.330377990346751</v>
      </c>
      <c r="P149" s="11">
        <f t="shared" si="143"/>
        <v>0.0105788020912688</v>
      </c>
      <c r="Q149" s="16">
        <f t="shared" si="144"/>
        <v>0.00317364062738064</v>
      </c>
      <c r="R149" s="11">
        <f t="shared" si="145"/>
        <v>0.08541</v>
      </c>
      <c r="S149" s="17">
        <f t="shared" si="146"/>
        <v>0.037157717215556</v>
      </c>
      <c r="T149" s="3">
        <v>0.01</v>
      </c>
      <c r="U149" s="18">
        <f t="shared" si="147"/>
        <v>0.00037157717215556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0.00586157717215556</v>
      </c>
      <c r="AU149" s="25">
        <f t="shared" si="151"/>
        <v>28.47</v>
      </c>
      <c r="AV149" s="1">
        <f t="shared" si="152"/>
        <v>0.3</v>
      </c>
      <c r="AW149" s="2">
        <f t="shared" si="157"/>
        <v>6.93333333333333</v>
      </c>
      <c r="AX149" s="1">
        <f t="shared" si="153"/>
        <v>2325.62716674392</v>
      </c>
      <c r="AZ149" s="2">
        <f t="shared" si="158"/>
        <v>1.7</v>
      </c>
      <c r="BA149" s="1">
        <f t="shared" si="154"/>
        <v>570.225891845865</v>
      </c>
    </row>
    <row r="150" s="1" customFormat="1" spans="1:54">
      <c r="A150" s="6"/>
      <c r="B150" s="6"/>
      <c r="C150" s="9">
        <v>11</v>
      </c>
      <c r="D150" s="12">
        <v>-6.38928935363333</v>
      </c>
      <c r="E150" s="13">
        <f t="shared" si="155"/>
        <v>4.7428729493871</v>
      </c>
      <c r="F150" s="9" t="s">
        <v>109</v>
      </c>
      <c r="G150" s="6">
        <v>12</v>
      </c>
      <c r="H150" s="11">
        <f t="shared" si="138"/>
        <v>-6.38928935363333</v>
      </c>
      <c r="I150" s="11">
        <f t="shared" si="139"/>
        <v>266.760710646367</v>
      </c>
      <c r="J150" s="11">
        <f t="shared" si="140"/>
        <v>0.00742020197407309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0.604499188255482</v>
      </c>
      <c r="P150" s="11">
        <f t="shared" si="143"/>
        <v>0.00448550607001891</v>
      </c>
      <c r="Q150" s="16">
        <f t="shared" si="144"/>
        <v>0.00134565182100567</v>
      </c>
      <c r="R150" s="11">
        <f t="shared" si="145"/>
        <v>0.08541</v>
      </c>
      <c r="S150" s="17">
        <f t="shared" si="146"/>
        <v>0.015755202212922</v>
      </c>
      <c r="T150" s="3">
        <v>0.01</v>
      </c>
      <c r="U150" s="18">
        <f t="shared" si="147"/>
        <v>0.00015755202212922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0.00564755202212922</v>
      </c>
      <c r="AU150" s="25">
        <f t="shared" si="151"/>
        <v>28.47</v>
      </c>
      <c r="AV150" s="1">
        <f t="shared" si="152"/>
        <v>0.3</v>
      </c>
      <c r="AW150" s="2">
        <f t="shared" si="157"/>
        <v>6.93333333333333</v>
      </c>
      <c r="AX150" s="1">
        <f t="shared" si="153"/>
        <v>2240.71099339178</v>
      </c>
      <c r="AY150" s="1">
        <f>SUM(AX139:AX150)</f>
        <v>45596.133101645</v>
      </c>
      <c r="AZ150" s="2">
        <f t="shared" si="158"/>
        <v>1.7</v>
      </c>
      <c r="BA150" s="1">
        <f t="shared" si="154"/>
        <v>549.405099341255</v>
      </c>
      <c r="BB150" s="1">
        <f>SUM(BA139:BA150)</f>
        <v>11179.821097038</v>
      </c>
    </row>
    <row r="151" s="1" customFormat="1" spans="1:46">
      <c r="A151" s="6"/>
      <c r="B151" s="6"/>
      <c r="C151" s="9">
        <v>12</v>
      </c>
      <c r="D151" s="12">
        <v>-13.7842280570645</v>
      </c>
      <c r="E151" s="13">
        <f t="shared" si="155"/>
        <v>-6.38928935363333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pans="19:45">
      <c r="S152" s="15" t="s">
        <v>77</v>
      </c>
      <c r="T152" s="15"/>
      <c r="U152" s="15"/>
      <c r="V152" s="15" t="s">
        <v>78</v>
      </c>
      <c r="W152" s="15"/>
      <c r="X152" s="15"/>
      <c r="Y152" s="15" t="s">
        <v>79</v>
      </c>
      <c r="Z152" s="15"/>
      <c r="AA152" s="15"/>
      <c r="AB152" s="15" t="s">
        <v>80</v>
      </c>
      <c r="AC152" s="15"/>
      <c r="AD152" s="15"/>
      <c r="AE152" s="15" t="s">
        <v>81</v>
      </c>
      <c r="AF152" s="15"/>
      <c r="AG152" s="15"/>
      <c r="AH152" s="15" t="s">
        <v>82</v>
      </c>
      <c r="AI152" s="15"/>
      <c r="AJ152" s="15"/>
      <c r="AK152" s="21" t="s">
        <v>114</v>
      </c>
      <c r="AL152" s="22"/>
      <c r="AM152" s="23"/>
      <c r="AN152" s="22" t="s">
        <v>115</v>
      </c>
      <c r="AO152" s="22"/>
      <c r="AP152" s="23"/>
      <c r="AQ152" s="15" t="s">
        <v>84</v>
      </c>
      <c r="AR152" s="15"/>
      <c r="AS152" s="15"/>
    </row>
    <row r="153" s="1" customFormat="1" spans="1:50">
      <c r="A153" s="8" t="s">
        <v>49</v>
      </c>
      <c r="B153" s="8"/>
      <c r="C153" s="9" t="s">
        <v>85</v>
      </c>
      <c r="D153" s="9" t="s">
        <v>86</v>
      </c>
      <c r="E153" s="9" t="s">
        <v>87</v>
      </c>
      <c r="F153" s="9" t="s">
        <v>88</v>
      </c>
      <c r="G153" s="6" t="s">
        <v>85</v>
      </c>
      <c r="H153" s="6" t="s">
        <v>87</v>
      </c>
      <c r="I153" s="6" t="s">
        <v>89</v>
      </c>
      <c r="J153" s="6" t="s">
        <v>90</v>
      </c>
      <c r="K153" s="14" t="s">
        <v>91</v>
      </c>
      <c r="L153" s="14" t="s">
        <v>92</v>
      </c>
      <c r="M153" s="6" t="s">
        <v>93</v>
      </c>
      <c r="N153" s="14" t="s">
        <v>94</v>
      </c>
      <c r="O153" s="6" t="s">
        <v>95</v>
      </c>
      <c r="P153" s="6" t="s">
        <v>96</v>
      </c>
      <c r="Q153" s="14" t="s">
        <v>97</v>
      </c>
      <c r="R153" s="14" t="s">
        <v>98</v>
      </c>
      <c r="S153" s="4" t="s">
        <v>99</v>
      </c>
      <c r="T153" s="3" t="s">
        <v>100</v>
      </c>
      <c r="U153" s="3"/>
      <c r="V153" s="4" t="s">
        <v>99</v>
      </c>
      <c r="W153" s="3" t="s">
        <v>100</v>
      </c>
      <c r="X153" s="3"/>
      <c r="Y153" s="4" t="s">
        <v>99</v>
      </c>
      <c r="Z153" s="3" t="s">
        <v>100</v>
      </c>
      <c r="AA153" s="3"/>
      <c r="AB153" s="4" t="s">
        <v>99</v>
      </c>
      <c r="AC153" s="3" t="s">
        <v>100</v>
      </c>
      <c r="AD153" s="3"/>
      <c r="AE153" s="4" t="s">
        <v>99</v>
      </c>
      <c r="AF153" s="3" t="s">
        <v>100</v>
      </c>
      <c r="AG153" s="3"/>
      <c r="AH153" s="4" t="s">
        <v>99</v>
      </c>
      <c r="AI153" s="3" t="s">
        <v>100</v>
      </c>
      <c r="AJ153" s="3"/>
      <c r="AK153" s="4" t="s">
        <v>99</v>
      </c>
      <c r="AL153" s="3" t="s">
        <v>100</v>
      </c>
      <c r="AM153" s="3"/>
      <c r="AN153" s="4" t="s">
        <v>99</v>
      </c>
      <c r="AO153" s="3" t="s">
        <v>100</v>
      </c>
      <c r="AP153" s="3"/>
      <c r="AQ153" s="24" t="s">
        <v>99</v>
      </c>
      <c r="AR153" s="24" t="s">
        <v>100</v>
      </c>
      <c r="AS153" s="24"/>
      <c r="AT153" s="2" t="s">
        <v>101</v>
      </c>
      <c r="AU153" s="1" t="s">
        <v>102</v>
      </c>
      <c r="AV153" s="1" t="s">
        <v>70</v>
      </c>
      <c r="AW153" s="1" t="s">
        <v>103</v>
      </c>
      <c r="AX153" s="1" t="s">
        <v>104</v>
      </c>
    </row>
    <row r="154" s="1" customFormat="1" spans="1:52">
      <c r="A154" s="6" t="s">
        <v>105</v>
      </c>
      <c r="B154" s="6">
        <f>F13</f>
        <v>910.8575</v>
      </c>
      <c r="C154" s="9" t="s">
        <v>106</v>
      </c>
      <c r="D154" s="10">
        <v>-11</v>
      </c>
      <c r="E154" s="9"/>
      <c r="F154" s="9"/>
      <c r="G154" s="6">
        <v>1</v>
      </c>
      <c r="H154" s="11">
        <f t="shared" ref="H154:H165" si="159">E155</f>
        <v>-11</v>
      </c>
      <c r="I154" s="11">
        <f t="shared" ref="I154:I165" si="160">H154+273.15</f>
        <v>262.15</v>
      </c>
      <c r="J154" s="11">
        <f t="shared" ref="J154:J165" si="161">EXP(($C$18*(I154-$C$16))/($C$19*I154*$C$16))</f>
        <v>0.00390493234587267</v>
      </c>
      <c r="K154" s="11">
        <f>$B$154/12</f>
        <v>75.9047916666667</v>
      </c>
      <c r="L154" s="11">
        <f>K154*$B$155/100</f>
        <v>0.759047916666667</v>
      </c>
      <c r="M154" s="6" t="s">
        <v>107</v>
      </c>
      <c r="N154" s="6"/>
      <c r="O154" s="11">
        <f>L154</f>
        <v>0.759047916666667</v>
      </c>
      <c r="P154" s="11">
        <f t="shared" ref="P154:P165" si="162">O154*J154</f>
        <v>0.00296403076185893</v>
      </c>
      <c r="Q154" s="16">
        <f>P154*$B$156</f>
        <v>0.000770647998083322</v>
      </c>
      <c r="R154" s="11">
        <f>L154*$B$156</f>
        <v>0.197352458333333</v>
      </c>
      <c r="S154" s="17">
        <f t="shared" ref="S154:S165" si="163">Q154/R154</f>
        <v>0.00390493234587268</v>
      </c>
      <c r="T154" s="3">
        <v>0.01</v>
      </c>
      <c r="U154" s="18">
        <f t="shared" ref="U154:U165" si="164">S154*T154</f>
        <v>3.90493234587268e-5</v>
      </c>
      <c r="V154" s="17"/>
      <c r="W154" s="3"/>
      <c r="X154" s="3"/>
      <c r="Y154" s="19"/>
      <c r="Z154" s="3"/>
      <c r="AA154" s="20"/>
      <c r="AB154" s="3"/>
      <c r="AC154" s="3"/>
      <c r="AD154" s="20"/>
      <c r="AE154" s="17">
        <v>0.001</v>
      </c>
      <c r="AF154" s="3">
        <v>0.49</v>
      </c>
      <c r="AG154" s="18">
        <f t="shared" ref="AG154:AG165" si="165">AF154*AE154</f>
        <v>0.00049</v>
      </c>
      <c r="AH154" s="27"/>
      <c r="AI154" s="3"/>
      <c r="AJ154" s="18"/>
      <c r="AK154" s="28"/>
      <c r="AL154" s="20"/>
      <c r="AM154" s="20"/>
      <c r="AN154" s="28"/>
      <c r="AO154" s="20"/>
      <c r="AP154" s="18"/>
      <c r="AQ154" s="3">
        <v>0.01</v>
      </c>
      <c r="AR154" s="3">
        <v>0.5</v>
      </c>
      <c r="AS154" s="3">
        <f t="shared" ref="AS154:AS165" si="166">AR154*AQ154</f>
        <v>0.005</v>
      </c>
      <c r="AT154" s="2">
        <f t="shared" ref="AT154:AT165" si="167">(AS154+AM154+AD154+AA154+U154+X154+AG154+AJ154+AP154)</f>
        <v>0.00552904932345873</v>
      </c>
      <c r="AU154" s="25">
        <f>$B$154/12</f>
        <v>75.9047916666667</v>
      </c>
      <c r="AV154" s="1">
        <f>$B$156</f>
        <v>0.26</v>
      </c>
      <c r="AW154" s="2">
        <f>$E$13/12</f>
        <v>1.325</v>
      </c>
      <c r="AX154" s="1">
        <f t="shared" ref="AX154:AX165" si="168">AW154*10000*AV154*0.67*AU154*AT154</f>
        <v>968.687478023923</v>
      </c>
      <c r="AZ154" s="2"/>
    </row>
    <row r="155" s="1" customFormat="1" spans="1:52">
      <c r="A155" s="6" t="s">
        <v>108</v>
      </c>
      <c r="B155" s="6">
        <v>1</v>
      </c>
      <c r="C155" s="9">
        <v>1</v>
      </c>
      <c r="D155" s="12">
        <v>-14.3731437147097</v>
      </c>
      <c r="E155" s="13">
        <f t="shared" ref="E155:E166" si="169">D154</f>
        <v>-11</v>
      </c>
      <c r="F155" s="9" t="s">
        <v>107</v>
      </c>
      <c r="G155" s="6">
        <v>2</v>
      </c>
      <c r="H155" s="11">
        <f t="shared" si="159"/>
        <v>-14.3731437147097</v>
      </c>
      <c r="I155" s="11">
        <f t="shared" si="160"/>
        <v>258.77685628529</v>
      </c>
      <c r="J155" s="11">
        <f t="shared" si="161"/>
        <v>0.00240631278207999</v>
      </c>
      <c r="K155" s="11">
        <f t="shared" ref="K155:K165" si="170">$B$154/12</f>
        <v>75.9047916666667</v>
      </c>
      <c r="L155" s="11">
        <f t="shared" ref="L155:L165" si="171">K155*$B$155/100</f>
        <v>0.759047916666667</v>
      </c>
      <c r="M155" s="6" t="s">
        <v>107</v>
      </c>
      <c r="N155" s="6"/>
      <c r="O155" s="11">
        <f t="shared" ref="O155:O165" si="172">L155+O154-P154-N155</f>
        <v>1.51513180257148</v>
      </c>
      <c r="P155" s="11">
        <f t="shared" si="162"/>
        <v>0.00364588102306363</v>
      </c>
      <c r="Q155" s="16">
        <f t="shared" ref="Q155:Q165" si="173">P155*$B$156</f>
        <v>0.000947929065996545</v>
      </c>
      <c r="R155" s="11">
        <f t="shared" ref="R155:R165" si="174">L155*$B$156</f>
        <v>0.197352458333333</v>
      </c>
      <c r="S155" s="17">
        <f t="shared" si="163"/>
        <v>0.00480322907554295</v>
      </c>
      <c r="T155" s="3">
        <v>0.01</v>
      </c>
      <c r="U155" s="18">
        <f t="shared" si="164"/>
        <v>4.80322907554295e-5</v>
      </c>
      <c r="V155" s="17"/>
      <c r="W155" s="3"/>
      <c r="X155" s="3"/>
      <c r="Y155" s="19"/>
      <c r="Z155" s="3"/>
      <c r="AA155" s="20"/>
      <c r="AB155" s="3"/>
      <c r="AC155" s="3"/>
      <c r="AD155" s="20"/>
      <c r="AE155" s="17">
        <v>0.001</v>
      </c>
      <c r="AF155" s="3">
        <v>0.49</v>
      </c>
      <c r="AG155" s="18">
        <f t="shared" si="165"/>
        <v>0.00049</v>
      </c>
      <c r="AH155" s="27"/>
      <c r="AI155" s="3"/>
      <c r="AJ155" s="18"/>
      <c r="AK155" s="28"/>
      <c r="AL155" s="20"/>
      <c r="AM155" s="20"/>
      <c r="AN155" s="28"/>
      <c r="AO155" s="20"/>
      <c r="AP155" s="18"/>
      <c r="AQ155" s="3">
        <v>0.01</v>
      </c>
      <c r="AR155" s="3">
        <v>0.5</v>
      </c>
      <c r="AS155" s="3">
        <f t="shared" si="166"/>
        <v>0.005</v>
      </c>
      <c r="AT155" s="2">
        <f t="shared" si="167"/>
        <v>0.00553803229075543</v>
      </c>
      <c r="AU155" s="25">
        <f>$B$154/12</f>
        <v>75.9047916666667</v>
      </c>
      <c r="AV155" s="1">
        <f t="shared" ref="AV155:AV165" si="175">$B$156</f>
        <v>0.26</v>
      </c>
      <c r="AW155" s="2">
        <f t="shared" ref="AW155:AW165" si="176">$E$13/12</f>
        <v>1.325</v>
      </c>
      <c r="AX155" s="1">
        <f t="shared" si="168"/>
        <v>970.261290704322</v>
      </c>
      <c r="AZ155" s="2"/>
    </row>
    <row r="156" s="1" customFormat="1" spans="1:52">
      <c r="A156" s="6" t="s">
        <v>70</v>
      </c>
      <c r="B156" s="6">
        <v>0.26</v>
      </c>
      <c r="C156" s="9">
        <v>2</v>
      </c>
      <c r="D156" s="12">
        <v>-9.05431687042857</v>
      </c>
      <c r="E156" s="13">
        <f t="shared" si="169"/>
        <v>-14.3731437147097</v>
      </c>
      <c r="F156" s="9" t="s">
        <v>107</v>
      </c>
      <c r="G156" s="6">
        <v>3</v>
      </c>
      <c r="H156" s="11">
        <f t="shared" si="159"/>
        <v>-9.05431687042857</v>
      </c>
      <c r="I156" s="11">
        <f t="shared" si="160"/>
        <v>264.095683129571</v>
      </c>
      <c r="J156" s="11">
        <f t="shared" si="161"/>
        <v>0.0051339669804013</v>
      </c>
      <c r="K156" s="11">
        <f t="shared" si="170"/>
        <v>75.9047916666667</v>
      </c>
      <c r="L156" s="11">
        <f t="shared" si="171"/>
        <v>0.759047916666667</v>
      </c>
      <c r="M156" s="6" t="s">
        <v>107</v>
      </c>
      <c r="N156" s="6"/>
      <c r="O156" s="11">
        <f t="shared" si="172"/>
        <v>2.27053383821508</v>
      </c>
      <c r="P156" s="11">
        <f t="shared" si="162"/>
        <v>0.01165684575328</v>
      </c>
      <c r="Q156" s="16">
        <f t="shared" si="173"/>
        <v>0.00303077989585281</v>
      </c>
      <c r="R156" s="11">
        <f t="shared" si="174"/>
        <v>0.197352458333333</v>
      </c>
      <c r="S156" s="17">
        <f t="shared" si="163"/>
        <v>0.0153571935280064</v>
      </c>
      <c r="T156" s="3">
        <v>0.01</v>
      </c>
      <c r="U156" s="18">
        <f t="shared" si="164"/>
        <v>0.000153571935280064</v>
      </c>
      <c r="V156" s="17"/>
      <c r="W156" s="3"/>
      <c r="X156" s="3"/>
      <c r="Y156" s="19"/>
      <c r="Z156" s="3"/>
      <c r="AA156" s="20"/>
      <c r="AB156" s="3"/>
      <c r="AC156" s="3"/>
      <c r="AD156" s="20"/>
      <c r="AE156" s="17">
        <v>0.001</v>
      </c>
      <c r="AF156" s="3">
        <v>0.49</v>
      </c>
      <c r="AG156" s="18">
        <f t="shared" si="165"/>
        <v>0.00049</v>
      </c>
      <c r="AH156" s="27"/>
      <c r="AI156" s="3"/>
      <c r="AJ156" s="18"/>
      <c r="AK156" s="28"/>
      <c r="AL156" s="20"/>
      <c r="AM156" s="20"/>
      <c r="AN156" s="28"/>
      <c r="AO156" s="20"/>
      <c r="AP156" s="18"/>
      <c r="AQ156" s="3">
        <v>0.01</v>
      </c>
      <c r="AR156" s="3">
        <v>0.5</v>
      </c>
      <c r="AS156" s="3">
        <f t="shared" si="166"/>
        <v>0.005</v>
      </c>
      <c r="AT156" s="2">
        <f t="shared" si="167"/>
        <v>0.00564357193528006</v>
      </c>
      <c r="AU156" s="25">
        <f t="shared" ref="AU156:AU165" si="177">$B$154/12</f>
        <v>75.9047916666667</v>
      </c>
      <c r="AV156" s="1">
        <f t="shared" si="175"/>
        <v>0.26</v>
      </c>
      <c r="AW156" s="2">
        <f t="shared" si="176"/>
        <v>1.325</v>
      </c>
      <c r="AX156" s="1">
        <f t="shared" si="168"/>
        <v>988.751798946371</v>
      </c>
      <c r="AZ156" s="2"/>
    </row>
    <row r="157" s="1" customFormat="1" spans="1:52">
      <c r="A157" s="6"/>
      <c r="B157" s="6"/>
      <c r="C157" s="9">
        <v>3</v>
      </c>
      <c r="D157" s="12">
        <v>-1.61378286096774</v>
      </c>
      <c r="E157" s="13">
        <f t="shared" si="169"/>
        <v>-9.05431687042857</v>
      </c>
      <c r="F157" s="9" t="s">
        <v>107</v>
      </c>
      <c r="G157" s="6">
        <v>4</v>
      </c>
      <c r="H157" s="11">
        <f t="shared" si="159"/>
        <v>-1.61378286096774</v>
      </c>
      <c r="I157" s="11">
        <f t="shared" si="160"/>
        <v>271.536217139032</v>
      </c>
      <c r="J157" s="11">
        <f t="shared" si="161"/>
        <v>0.0140994131670184</v>
      </c>
      <c r="K157" s="11">
        <f t="shared" si="170"/>
        <v>75.9047916666667</v>
      </c>
      <c r="L157" s="11">
        <f t="shared" si="171"/>
        <v>0.759047916666667</v>
      </c>
      <c r="M157" s="6" t="s">
        <v>107</v>
      </c>
      <c r="N157" s="6"/>
      <c r="O157" s="11">
        <f t="shared" si="172"/>
        <v>3.01792490912847</v>
      </c>
      <c r="P157" s="11">
        <f t="shared" si="162"/>
        <v>0.0425509702008387</v>
      </c>
      <c r="Q157" s="16">
        <f t="shared" si="173"/>
        <v>0.0110632522522181</v>
      </c>
      <c r="R157" s="11">
        <f t="shared" si="174"/>
        <v>0.197352458333333</v>
      </c>
      <c r="S157" s="17">
        <f t="shared" si="163"/>
        <v>0.0560583452856309</v>
      </c>
      <c r="T157" s="3">
        <v>0.01</v>
      </c>
      <c r="U157" s="18">
        <f t="shared" si="164"/>
        <v>0.000560583452856309</v>
      </c>
      <c r="V157" s="17"/>
      <c r="W157" s="3"/>
      <c r="X157" s="3"/>
      <c r="Y157" s="19"/>
      <c r="Z157" s="3"/>
      <c r="AA157" s="20"/>
      <c r="AB157" s="3"/>
      <c r="AC157" s="3"/>
      <c r="AD157" s="20"/>
      <c r="AE157" s="17">
        <v>0.001</v>
      </c>
      <c r="AF157" s="3">
        <v>0.49</v>
      </c>
      <c r="AG157" s="18">
        <f t="shared" si="165"/>
        <v>0.00049</v>
      </c>
      <c r="AH157" s="27"/>
      <c r="AI157" s="3"/>
      <c r="AJ157" s="18"/>
      <c r="AK157" s="28"/>
      <c r="AL157" s="20"/>
      <c r="AM157" s="20"/>
      <c r="AN157" s="28"/>
      <c r="AO157" s="20"/>
      <c r="AP157" s="18"/>
      <c r="AQ157" s="3">
        <v>0.01</v>
      </c>
      <c r="AR157" s="3">
        <v>0.5</v>
      </c>
      <c r="AS157" s="3">
        <f t="shared" si="166"/>
        <v>0.005</v>
      </c>
      <c r="AT157" s="2">
        <f t="shared" si="167"/>
        <v>0.00605058345285631</v>
      </c>
      <c r="AU157" s="25">
        <f t="shared" si="177"/>
        <v>75.9047916666667</v>
      </c>
      <c r="AV157" s="1">
        <f t="shared" si="175"/>
        <v>0.26</v>
      </c>
      <c r="AW157" s="2">
        <f t="shared" si="176"/>
        <v>1.325</v>
      </c>
      <c r="AX157" s="1">
        <f t="shared" si="168"/>
        <v>1060.06007229</v>
      </c>
      <c r="AZ157" s="2"/>
    </row>
    <row r="158" s="1" customFormat="1" spans="1:52">
      <c r="A158" s="6"/>
      <c r="B158" s="6"/>
      <c r="C158" s="9">
        <v>4</v>
      </c>
      <c r="D158" s="12">
        <v>8.6811021331</v>
      </c>
      <c r="E158" s="13">
        <f t="shared" si="169"/>
        <v>-1.61378286096774</v>
      </c>
      <c r="F158" s="9" t="s">
        <v>107</v>
      </c>
      <c r="G158" s="6">
        <v>5</v>
      </c>
      <c r="H158" s="11">
        <f t="shared" si="159"/>
        <v>8.6811021331</v>
      </c>
      <c r="I158" s="11">
        <f t="shared" si="160"/>
        <v>281.8311021331</v>
      </c>
      <c r="J158" s="11">
        <f t="shared" si="161"/>
        <v>0.0522468819102697</v>
      </c>
      <c r="K158" s="11">
        <f t="shared" si="170"/>
        <v>75.9047916666667</v>
      </c>
      <c r="L158" s="11">
        <f t="shared" si="171"/>
        <v>0.759047916666667</v>
      </c>
      <c r="M158" s="6" t="s">
        <v>109</v>
      </c>
      <c r="N158" s="11">
        <f>(O157-P157)*$C$24/100</f>
        <v>2.82660524198125</v>
      </c>
      <c r="O158" s="11">
        <f t="shared" si="172"/>
        <v>0.907816613613048</v>
      </c>
      <c r="P158" s="11">
        <f t="shared" si="162"/>
        <v>0.0474305874076219</v>
      </c>
      <c r="Q158" s="16">
        <f t="shared" si="173"/>
        <v>0.0123319527259817</v>
      </c>
      <c r="R158" s="11">
        <f t="shared" si="174"/>
        <v>0.197352458333333</v>
      </c>
      <c r="S158" s="17">
        <f t="shared" si="163"/>
        <v>0.062486947617104</v>
      </c>
      <c r="T158" s="3">
        <v>0.01</v>
      </c>
      <c r="U158" s="18">
        <f t="shared" si="164"/>
        <v>0.00062486947617104</v>
      </c>
      <c r="V158" s="17"/>
      <c r="W158" s="3"/>
      <c r="X158" s="3"/>
      <c r="Y158" s="19"/>
      <c r="Z158" s="3"/>
      <c r="AA158" s="20"/>
      <c r="AB158" s="3"/>
      <c r="AC158" s="3"/>
      <c r="AD158" s="20"/>
      <c r="AE158" s="17">
        <v>0.005</v>
      </c>
      <c r="AF158" s="3">
        <v>0.49</v>
      </c>
      <c r="AG158" s="18">
        <f t="shared" si="165"/>
        <v>0.00245</v>
      </c>
      <c r="AH158" s="27"/>
      <c r="AI158" s="3"/>
      <c r="AJ158" s="18"/>
      <c r="AK158" s="28"/>
      <c r="AL158" s="20"/>
      <c r="AM158" s="20"/>
      <c r="AN158" s="28"/>
      <c r="AO158" s="20"/>
      <c r="AP158" s="18"/>
      <c r="AQ158" s="3">
        <v>0.015</v>
      </c>
      <c r="AR158" s="3">
        <v>0.5</v>
      </c>
      <c r="AS158" s="3">
        <f t="shared" si="166"/>
        <v>0.0075</v>
      </c>
      <c r="AT158" s="2">
        <f t="shared" si="167"/>
        <v>0.010574869476171</v>
      </c>
      <c r="AU158" s="25">
        <f t="shared" si="177"/>
        <v>75.9047916666667</v>
      </c>
      <c r="AV158" s="1">
        <f t="shared" si="175"/>
        <v>0.26</v>
      </c>
      <c r="AW158" s="2">
        <f t="shared" si="176"/>
        <v>1.325</v>
      </c>
      <c r="AX158" s="1">
        <f t="shared" si="168"/>
        <v>1852.7133769348</v>
      </c>
      <c r="AZ158" s="2"/>
    </row>
    <row r="159" s="1" customFormat="1" spans="1:52">
      <c r="A159" s="6"/>
      <c r="B159" s="6"/>
      <c r="C159" s="9">
        <v>5</v>
      </c>
      <c r="D159" s="12">
        <v>15.7852114309032</v>
      </c>
      <c r="E159" s="13">
        <f t="shared" si="169"/>
        <v>8.6811021331</v>
      </c>
      <c r="F159" s="9" t="s">
        <v>109</v>
      </c>
      <c r="G159" s="6">
        <v>6</v>
      </c>
      <c r="H159" s="11">
        <f t="shared" si="159"/>
        <v>15.7852114309032</v>
      </c>
      <c r="I159" s="11">
        <f t="shared" si="160"/>
        <v>288.935211430903</v>
      </c>
      <c r="J159" s="11">
        <f t="shared" si="161"/>
        <v>0.122171606803361</v>
      </c>
      <c r="K159" s="11">
        <f t="shared" si="170"/>
        <v>75.9047916666667</v>
      </c>
      <c r="L159" s="11">
        <f t="shared" si="171"/>
        <v>0.759047916666667</v>
      </c>
      <c r="M159" s="6" t="s">
        <v>107</v>
      </c>
      <c r="N159" s="6"/>
      <c r="O159" s="11">
        <f t="shared" si="172"/>
        <v>1.61943394287209</v>
      </c>
      <c r="P159" s="11">
        <f t="shared" si="162"/>
        <v>0.197848846912586</v>
      </c>
      <c r="Q159" s="16">
        <f t="shared" si="173"/>
        <v>0.0514407001972725</v>
      </c>
      <c r="R159" s="11">
        <f t="shared" si="174"/>
        <v>0.197352458333333</v>
      </c>
      <c r="S159" s="17">
        <f t="shared" si="163"/>
        <v>0.260653962112739</v>
      </c>
      <c r="T159" s="3">
        <v>0.01</v>
      </c>
      <c r="U159" s="18">
        <f t="shared" si="164"/>
        <v>0.00260653962112739</v>
      </c>
      <c r="V159" s="17"/>
      <c r="W159" s="3"/>
      <c r="X159" s="3"/>
      <c r="Y159" s="19"/>
      <c r="Z159" s="3"/>
      <c r="AA159" s="20"/>
      <c r="AB159" s="3"/>
      <c r="AC159" s="3"/>
      <c r="AD159" s="20"/>
      <c r="AE159" s="17">
        <v>0.005</v>
      </c>
      <c r="AF159" s="3">
        <v>0.49</v>
      </c>
      <c r="AG159" s="18">
        <f t="shared" si="165"/>
        <v>0.00245</v>
      </c>
      <c r="AH159" s="27"/>
      <c r="AI159" s="3"/>
      <c r="AJ159" s="18"/>
      <c r="AK159" s="28"/>
      <c r="AL159" s="20"/>
      <c r="AM159" s="20"/>
      <c r="AN159" s="28"/>
      <c r="AO159" s="20"/>
      <c r="AP159" s="18"/>
      <c r="AQ159" s="3">
        <v>0.015</v>
      </c>
      <c r="AR159" s="3">
        <v>0.5</v>
      </c>
      <c r="AS159" s="3">
        <f t="shared" si="166"/>
        <v>0.0075</v>
      </c>
      <c r="AT159" s="2">
        <f t="shared" si="167"/>
        <v>0.0125565396211274</v>
      </c>
      <c r="AU159" s="25">
        <f t="shared" si="177"/>
        <v>75.9047916666667</v>
      </c>
      <c r="AV159" s="1">
        <f t="shared" si="175"/>
        <v>0.26</v>
      </c>
      <c r="AW159" s="2">
        <f t="shared" si="176"/>
        <v>1.325</v>
      </c>
      <c r="AX159" s="1">
        <f t="shared" si="168"/>
        <v>2199.90128261118</v>
      </c>
      <c r="AZ159" s="2"/>
    </row>
    <row r="160" s="1" customFormat="1" spans="1:52">
      <c r="A160" s="6"/>
      <c r="B160" s="6"/>
      <c r="C160" s="9">
        <v>6</v>
      </c>
      <c r="D160" s="12">
        <v>20.8967705946667</v>
      </c>
      <c r="E160" s="13">
        <f t="shared" si="169"/>
        <v>15.7852114309032</v>
      </c>
      <c r="F160" s="9" t="s">
        <v>107</v>
      </c>
      <c r="G160" s="6">
        <v>7</v>
      </c>
      <c r="H160" s="11">
        <f t="shared" si="159"/>
        <v>20.8967705946667</v>
      </c>
      <c r="I160" s="11">
        <f t="shared" si="160"/>
        <v>294.046770594667</v>
      </c>
      <c r="J160" s="11">
        <f t="shared" si="161"/>
        <v>0.219473300393011</v>
      </c>
      <c r="K160" s="11">
        <f t="shared" si="170"/>
        <v>75.9047916666667</v>
      </c>
      <c r="L160" s="11">
        <f t="shared" si="171"/>
        <v>0.759047916666667</v>
      </c>
      <c r="M160" s="6" t="s">
        <v>107</v>
      </c>
      <c r="N160" s="6"/>
      <c r="O160" s="11">
        <f t="shared" si="172"/>
        <v>2.18063301262617</v>
      </c>
      <c r="P160" s="11">
        <f t="shared" si="162"/>
        <v>0.478590724227022</v>
      </c>
      <c r="Q160" s="16">
        <f t="shared" si="173"/>
        <v>0.124433588299026</v>
      </c>
      <c r="R160" s="11">
        <f t="shared" si="174"/>
        <v>0.197352458333333</v>
      </c>
      <c r="S160" s="17">
        <f t="shared" si="163"/>
        <v>0.630514508660715</v>
      </c>
      <c r="T160" s="3">
        <v>0.01</v>
      </c>
      <c r="U160" s="18">
        <f t="shared" si="164"/>
        <v>0.00630514508660715</v>
      </c>
      <c r="V160" s="17"/>
      <c r="W160" s="3"/>
      <c r="X160" s="3"/>
      <c r="Y160" s="19"/>
      <c r="Z160" s="3"/>
      <c r="AA160" s="20"/>
      <c r="AB160" s="3"/>
      <c r="AC160" s="3"/>
      <c r="AD160" s="20"/>
      <c r="AE160" s="17">
        <v>0.005</v>
      </c>
      <c r="AF160" s="3">
        <v>0.49</v>
      </c>
      <c r="AG160" s="18">
        <f t="shared" si="165"/>
        <v>0.00245</v>
      </c>
      <c r="AH160" s="27"/>
      <c r="AI160" s="3"/>
      <c r="AJ160" s="18"/>
      <c r="AK160" s="28"/>
      <c r="AL160" s="20"/>
      <c r="AM160" s="20"/>
      <c r="AN160" s="28"/>
      <c r="AO160" s="20"/>
      <c r="AP160" s="18"/>
      <c r="AQ160" s="3">
        <v>0.015</v>
      </c>
      <c r="AR160" s="3">
        <v>0.5</v>
      </c>
      <c r="AS160" s="3">
        <f t="shared" si="166"/>
        <v>0.0075</v>
      </c>
      <c r="AT160" s="2">
        <f t="shared" si="167"/>
        <v>0.0162551450866071</v>
      </c>
      <c r="AU160" s="25">
        <f t="shared" si="177"/>
        <v>75.9047916666667</v>
      </c>
      <c r="AV160" s="1">
        <f t="shared" si="175"/>
        <v>0.26</v>
      </c>
      <c r="AW160" s="2">
        <f t="shared" si="176"/>
        <v>1.325</v>
      </c>
      <c r="AX160" s="1">
        <f t="shared" si="168"/>
        <v>2847.8956467345</v>
      </c>
      <c r="AZ160" s="2"/>
    </row>
    <row r="161" s="1" customFormat="1" spans="1:52">
      <c r="A161" s="6"/>
      <c r="B161" s="6"/>
      <c r="C161" s="9">
        <v>7</v>
      </c>
      <c r="D161" s="12">
        <v>23.8813715506452</v>
      </c>
      <c r="E161" s="13">
        <f t="shared" si="169"/>
        <v>20.8967705946667</v>
      </c>
      <c r="F161" s="9" t="s">
        <v>107</v>
      </c>
      <c r="G161" s="6">
        <v>8</v>
      </c>
      <c r="H161" s="11">
        <f t="shared" si="159"/>
        <v>23.8813715506452</v>
      </c>
      <c r="I161" s="11">
        <f t="shared" si="160"/>
        <v>297.031371550645</v>
      </c>
      <c r="J161" s="11">
        <f t="shared" si="161"/>
        <v>0.306112889817087</v>
      </c>
      <c r="K161" s="11">
        <f t="shared" si="170"/>
        <v>75.9047916666667</v>
      </c>
      <c r="L161" s="11">
        <f t="shared" si="171"/>
        <v>0.759047916666667</v>
      </c>
      <c r="M161" s="6" t="s">
        <v>107</v>
      </c>
      <c r="N161" s="6"/>
      <c r="O161" s="11">
        <f t="shared" si="172"/>
        <v>2.46109020506582</v>
      </c>
      <c r="P161" s="11">
        <f t="shared" si="162"/>
        <v>0.753371434773225</v>
      </c>
      <c r="Q161" s="16">
        <f t="shared" si="173"/>
        <v>0.195876573041038</v>
      </c>
      <c r="R161" s="11">
        <f t="shared" si="174"/>
        <v>0.197352458333333</v>
      </c>
      <c r="S161" s="17">
        <f t="shared" si="163"/>
        <v>0.992521576347421</v>
      </c>
      <c r="T161" s="3">
        <v>0.01</v>
      </c>
      <c r="U161" s="18">
        <f t="shared" si="164"/>
        <v>0.00992521576347421</v>
      </c>
      <c r="V161" s="17"/>
      <c r="W161" s="3"/>
      <c r="X161" s="3"/>
      <c r="Y161" s="19"/>
      <c r="Z161" s="3"/>
      <c r="AA161" s="20"/>
      <c r="AB161" s="3"/>
      <c r="AC161" s="3"/>
      <c r="AD161" s="20"/>
      <c r="AE161" s="17">
        <v>0.005</v>
      </c>
      <c r="AF161" s="3">
        <v>0.49</v>
      </c>
      <c r="AG161" s="18">
        <f t="shared" si="165"/>
        <v>0.00245</v>
      </c>
      <c r="AH161" s="27"/>
      <c r="AI161" s="3"/>
      <c r="AJ161" s="18"/>
      <c r="AK161" s="28"/>
      <c r="AL161" s="20"/>
      <c r="AM161" s="20"/>
      <c r="AN161" s="28"/>
      <c r="AO161" s="20"/>
      <c r="AP161" s="18"/>
      <c r="AQ161" s="3">
        <v>0.015</v>
      </c>
      <c r="AR161" s="3">
        <v>0.5</v>
      </c>
      <c r="AS161" s="3">
        <f t="shared" si="166"/>
        <v>0.0075</v>
      </c>
      <c r="AT161" s="2">
        <f t="shared" si="167"/>
        <v>0.0198752157634742</v>
      </c>
      <c r="AU161" s="25">
        <f t="shared" si="177"/>
        <v>75.9047916666667</v>
      </c>
      <c r="AV161" s="1">
        <f t="shared" si="175"/>
        <v>0.26</v>
      </c>
      <c r="AW161" s="2">
        <f t="shared" si="176"/>
        <v>1.325</v>
      </c>
      <c r="AX161" s="1">
        <f t="shared" si="168"/>
        <v>3482.13074378172</v>
      </c>
      <c r="AZ161" s="2"/>
    </row>
    <row r="162" s="1" customFormat="1" spans="1:52">
      <c r="A162" s="6"/>
      <c r="B162" s="6"/>
      <c r="C162" s="9">
        <v>8</v>
      </c>
      <c r="D162" s="12">
        <v>20.0741006180645</v>
      </c>
      <c r="E162" s="13">
        <f t="shared" si="169"/>
        <v>23.8813715506452</v>
      </c>
      <c r="F162" s="9" t="s">
        <v>107</v>
      </c>
      <c r="G162" s="6">
        <v>9</v>
      </c>
      <c r="H162" s="11">
        <f t="shared" si="159"/>
        <v>20.0741006180645</v>
      </c>
      <c r="I162" s="11">
        <f t="shared" si="160"/>
        <v>293.224100618064</v>
      </c>
      <c r="J162" s="11">
        <f t="shared" si="161"/>
        <v>0.200002232430454</v>
      </c>
      <c r="K162" s="11">
        <f t="shared" si="170"/>
        <v>75.9047916666667</v>
      </c>
      <c r="L162" s="11">
        <f t="shared" si="171"/>
        <v>0.759047916666667</v>
      </c>
      <c r="M162" s="6" t="s">
        <v>107</v>
      </c>
      <c r="N162" s="6"/>
      <c r="O162" s="11">
        <f t="shared" si="172"/>
        <v>2.46676668695926</v>
      </c>
      <c r="P162" s="11">
        <f t="shared" si="162"/>
        <v>0.493358844276927</v>
      </c>
      <c r="Q162" s="16">
        <f t="shared" si="173"/>
        <v>0.128273299512001</v>
      </c>
      <c r="R162" s="11">
        <f t="shared" si="174"/>
        <v>0.197352458333333</v>
      </c>
      <c r="S162" s="17">
        <f t="shared" si="163"/>
        <v>0.649970619040095</v>
      </c>
      <c r="T162" s="3">
        <v>0.01</v>
      </c>
      <c r="U162" s="18">
        <f t="shared" si="164"/>
        <v>0.00649970619040095</v>
      </c>
      <c r="V162" s="17"/>
      <c r="W162" s="3"/>
      <c r="X162" s="3"/>
      <c r="Y162" s="19"/>
      <c r="Z162" s="3"/>
      <c r="AA162" s="20"/>
      <c r="AB162" s="3"/>
      <c r="AC162" s="3"/>
      <c r="AD162" s="20"/>
      <c r="AE162" s="17">
        <v>0.001</v>
      </c>
      <c r="AF162" s="3">
        <v>0.49</v>
      </c>
      <c r="AG162" s="18">
        <f t="shared" si="165"/>
        <v>0.00049</v>
      </c>
      <c r="AH162" s="27"/>
      <c r="AI162" s="3"/>
      <c r="AJ162" s="18"/>
      <c r="AK162" s="28"/>
      <c r="AL162" s="20"/>
      <c r="AM162" s="20"/>
      <c r="AN162" s="28"/>
      <c r="AO162" s="20"/>
      <c r="AP162" s="18"/>
      <c r="AQ162" s="3">
        <v>0.01</v>
      </c>
      <c r="AR162" s="3">
        <v>0.5</v>
      </c>
      <c r="AS162" s="3">
        <f t="shared" si="166"/>
        <v>0.005</v>
      </c>
      <c r="AT162" s="2">
        <f t="shared" si="167"/>
        <v>0.0119897061904009</v>
      </c>
      <c r="AU162" s="25">
        <f t="shared" si="177"/>
        <v>75.9047916666667</v>
      </c>
      <c r="AV162" s="1">
        <f t="shared" si="175"/>
        <v>0.26</v>
      </c>
      <c r="AW162" s="2">
        <f t="shared" si="176"/>
        <v>1.325</v>
      </c>
      <c r="AX162" s="1">
        <f t="shared" si="168"/>
        <v>2100.59226683873</v>
      </c>
      <c r="AZ162" s="2"/>
    </row>
    <row r="163" s="1" customFormat="1" spans="1:52">
      <c r="A163" s="6"/>
      <c r="B163" s="6"/>
      <c r="C163" s="9">
        <v>9</v>
      </c>
      <c r="D163" s="12">
        <v>14.780225514</v>
      </c>
      <c r="E163" s="13">
        <f t="shared" si="169"/>
        <v>20.0741006180645</v>
      </c>
      <c r="F163" s="9" t="s">
        <v>107</v>
      </c>
      <c r="G163" s="6">
        <v>10</v>
      </c>
      <c r="H163" s="11">
        <f t="shared" si="159"/>
        <v>14.780225514</v>
      </c>
      <c r="I163" s="11">
        <f t="shared" si="160"/>
        <v>287.930225514</v>
      </c>
      <c r="J163" s="11">
        <f t="shared" si="161"/>
        <v>0.10861448932555</v>
      </c>
      <c r="K163" s="11">
        <f t="shared" si="170"/>
        <v>75.9047916666667</v>
      </c>
      <c r="L163" s="11">
        <f t="shared" si="171"/>
        <v>0.759047916666667</v>
      </c>
      <c r="M163" s="6" t="s">
        <v>107</v>
      </c>
      <c r="N163" s="6"/>
      <c r="O163" s="11">
        <f t="shared" si="172"/>
        <v>2.732455759349</v>
      </c>
      <c r="P163" s="11">
        <f t="shared" si="162"/>
        <v>0.296784286906349</v>
      </c>
      <c r="Q163" s="16">
        <f t="shared" si="173"/>
        <v>0.0771639145956508</v>
      </c>
      <c r="R163" s="11">
        <f t="shared" si="174"/>
        <v>0.197352458333333</v>
      </c>
      <c r="S163" s="17">
        <f t="shared" si="163"/>
        <v>0.390995456794965</v>
      </c>
      <c r="T163" s="3">
        <v>0.01</v>
      </c>
      <c r="U163" s="18">
        <f t="shared" si="164"/>
        <v>0.00390995456794965</v>
      </c>
      <c r="V163" s="17"/>
      <c r="W163" s="3"/>
      <c r="X163" s="3"/>
      <c r="Y163" s="19"/>
      <c r="Z163" s="3"/>
      <c r="AA163" s="20"/>
      <c r="AB163" s="3"/>
      <c r="AC163" s="3"/>
      <c r="AD163" s="20"/>
      <c r="AE163" s="17">
        <v>0.001</v>
      </c>
      <c r="AF163" s="3">
        <v>0.49</v>
      </c>
      <c r="AG163" s="18">
        <f t="shared" si="165"/>
        <v>0.00049</v>
      </c>
      <c r="AH163" s="27"/>
      <c r="AI163" s="3"/>
      <c r="AJ163" s="18"/>
      <c r="AK163" s="28"/>
      <c r="AL163" s="20"/>
      <c r="AM163" s="20"/>
      <c r="AN163" s="28"/>
      <c r="AO163" s="20"/>
      <c r="AP163" s="18"/>
      <c r="AQ163" s="3">
        <v>0.01</v>
      </c>
      <c r="AR163" s="3">
        <v>0.5</v>
      </c>
      <c r="AS163" s="3">
        <f t="shared" si="166"/>
        <v>0.005</v>
      </c>
      <c r="AT163" s="2">
        <f t="shared" si="167"/>
        <v>0.00939995456794965</v>
      </c>
      <c r="AU163" s="25">
        <f t="shared" si="177"/>
        <v>75.9047916666667</v>
      </c>
      <c r="AV163" s="1">
        <f t="shared" si="175"/>
        <v>0.26</v>
      </c>
      <c r="AW163" s="2">
        <f t="shared" si="176"/>
        <v>1.325</v>
      </c>
      <c r="AX163" s="1">
        <f t="shared" si="168"/>
        <v>1646.86870224383</v>
      </c>
      <c r="AZ163" s="2"/>
    </row>
    <row r="164" s="1" customFormat="1" spans="1:52">
      <c r="A164" s="6"/>
      <c r="B164" s="6"/>
      <c r="C164" s="9">
        <v>10</v>
      </c>
      <c r="D164" s="12">
        <v>4.7428729493871</v>
      </c>
      <c r="E164" s="13">
        <f t="shared" si="169"/>
        <v>14.780225514</v>
      </c>
      <c r="F164" s="9" t="s">
        <v>107</v>
      </c>
      <c r="G164" s="6">
        <v>11</v>
      </c>
      <c r="H164" s="11">
        <f t="shared" si="159"/>
        <v>4.7428729493871</v>
      </c>
      <c r="I164" s="11">
        <f t="shared" si="160"/>
        <v>277.892872949387</v>
      </c>
      <c r="J164" s="11">
        <f t="shared" si="161"/>
        <v>0.0320202991735791</v>
      </c>
      <c r="K164" s="11">
        <f t="shared" si="170"/>
        <v>75.9047916666667</v>
      </c>
      <c r="L164" s="11">
        <f t="shared" si="171"/>
        <v>0.759047916666667</v>
      </c>
      <c r="M164" s="6" t="s">
        <v>109</v>
      </c>
      <c r="N164" s="11">
        <f>(O163-P163)*$C$24/100</f>
        <v>2.31388789882052</v>
      </c>
      <c r="O164" s="11">
        <f t="shared" si="172"/>
        <v>0.8808314902888</v>
      </c>
      <c r="P164" s="11">
        <f t="shared" si="162"/>
        <v>0.0282044878405569</v>
      </c>
      <c r="Q164" s="16">
        <f t="shared" si="173"/>
        <v>0.00733316683854481</v>
      </c>
      <c r="R164" s="11">
        <f t="shared" si="174"/>
        <v>0.197352458333333</v>
      </c>
      <c r="S164" s="17">
        <f t="shared" si="163"/>
        <v>0.0371577172155561</v>
      </c>
      <c r="T164" s="3">
        <v>0.01</v>
      </c>
      <c r="U164" s="18">
        <f t="shared" si="164"/>
        <v>0.000371577172155561</v>
      </c>
      <c r="V164" s="17"/>
      <c r="W164" s="3"/>
      <c r="X164" s="3"/>
      <c r="Y164" s="19"/>
      <c r="Z164" s="3"/>
      <c r="AA164" s="20"/>
      <c r="AB164" s="3"/>
      <c r="AC164" s="3"/>
      <c r="AD164" s="20"/>
      <c r="AE164" s="17">
        <v>0.001</v>
      </c>
      <c r="AF164" s="3">
        <v>0.49</v>
      </c>
      <c r="AG164" s="18">
        <f t="shared" si="165"/>
        <v>0.00049</v>
      </c>
      <c r="AH164" s="27"/>
      <c r="AI164" s="3"/>
      <c r="AJ164" s="18"/>
      <c r="AK164" s="28"/>
      <c r="AL164" s="20"/>
      <c r="AM164" s="20"/>
      <c r="AN164" s="28"/>
      <c r="AO164" s="20"/>
      <c r="AP164" s="18"/>
      <c r="AQ164" s="3">
        <v>0.01</v>
      </c>
      <c r="AR164" s="3">
        <v>0.5</v>
      </c>
      <c r="AS164" s="3">
        <f t="shared" si="166"/>
        <v>0.005</v>
      </c>
      <c r="AT164" s="2">
        <f t="shared" si="167"/>
        <v>0.00586157717215556</v>
      </c>
      <c r="AU164" s="25">
        <f t="shared" si="177"/>
        <v>75.9047916666667</v>
      </c>
      <c r="AV164" s="1">
        <f t="shared" si="175"/>
        <v>0.26</v>
      </c>
      <c r="AW164" s="2">
        <f t="shared" si="176"/>
        <v>1.325</v>
      </c>
      <c r="AX164" s="1">
        <f t="shared" si="168"/>
        <v>1026.94623903012</v>
      </c>
      <c r="AZ164" s="2"/>
    </row>
    <row r="165" s="1" customFormat="1" spans="1:52">
      <c r="A165" s="6"/>
      <c r="B165" s="6"/>
      <c r="C165" s="9">
        <v>11</v>
      </c>
      <c r="D165" s="12">
        <v>-6.38928935363333</v>
      </c>
      <c r="E165" s="13">
        <f t="shared" si="169"/>
        <v>4.7428729493871</v>
      </c>
      <c r="F165" s="9" t="s">
        <v>109</v>
      </c>
      <c r="G165" s="6">
        <v>12</v>
      </c>
      <c r="H165" s="11">
        <f t="shared" si="159"/>
        <v>-6.38928935363333</v>
      </c>
      <c r="I165" s="11">
        <f t="shared" si="160"/>
        <v>266.760710646367</v>
      </c>
      <c r="J165" s="11">
        <f t="shared" si="161"/>
        <v>0.00742020197407309</v>
      </c>
      <c r="K165" s="11">
        <f t="shared" si="170"/>
        <v>75.9047916666667</v>
      </c>
      <c r="L165" s="11">
        <f t="shared" si="171"/>
        <v>0.759047916666667</v>
      </c>
      <c r="M165" s="6" t="s">
        <v>107</v>
      </c>
      <c r="N165" s="6"/>
      <c r="O165" s="11">
        <f t="shared" si="172"/>
        <v>1.61167491911491</v>
      </c>
      <c r="P165" s="11">
        <f t="shared" si="162"/>
        <v>0.0119589534163805</v>
      </c>
      <c r="Q165" s="16">
        <f t="shared" si="173"/>
        <v>0.00310932788825894</v>
      </c>
      <c r="R165" s="11">
        <f t="shared" si="174"/>
        <v>0.197352458333333</v>
      </c>
      <c r="S165" s="17">
        <f t="shared" si="163"/>
        <v>0.0157552022129221</v>
      </c>
      <c r="T165" s="3">
        <v>0.01</v>
      </c>
      <c r="U165" s="18">
        <f t="shared" si="164"/>
        <v>0.000157552022129221</v>
      </c>
      <c r="V165" s="17"/>
      <c r="W165" s="3"/>
      <c r="X165" s="3"/>
      <c r="Y165" s="19"/>
      <c r="Z165" s="3"/>
      <c r="AA165" s="20"/>
      <c r="AB165" s="3"/>
      <c r="AC165" s="3"/>
      <c r="AD165" s="20"/>
      <c r="AE165" s="17">
        <v>0.001</v>
      </c>
      <c r="AF165" s="3">
        <v>0.49</v>
      </c>
      <c r="AG165" s="18">
        <f t="shared" si="165"/>
        <v>0.00049</v>
      </c>
      <c r="AH165" s="27"/>
      <c r="AI165" s="3"/>
      <c r="AJ165" s="18"/>
      <c r="AK165" s="28"/>
      <c r="AL165" s="20"/>
      <c r="AM165" s="20"/>
      <c r="AN165" s="28"/>
      <c r="AO165" s="20"/>
      <c r="AP165" s="18"/>
      <c r="AQ165" s="3">
        <v>0.01</v>
      </c>
      <c r="AR165" s="3">
        <v>0.5</v>
      </c>
      <c r="AS165" s="3">
        <f t="shared" si="166"/>
        <v>0.005</v>
      </c>
      <c r="AT165" s="2">
        <f t="shared" si="167"/>
        <v>0.00564755202212922</v>
      </c>
      <c r="AU165" s="25">
        <f t="shared" si="177"/>
        <v>75.9047916666667</v>
      </c>
      <c r="AV165" s="1">
        <f t="shared" si="175"/>
        <v>0.26</v>
      </c>
      <c r="AW165" s="2">
        <f t="shared" si="176"/>
        <v>1.325</v>
      </c>
      <c r="AX165" s="1">
        <f t="shared" si="168"/>
        <v>989.449108748957</v>
      </c>
      <c r="AY165" s="1">
        <f>SUM(AX154:AX165)</f>
        <v>20134.2580068885</v>
      </c>
      <c r="AZ165" s="2"/>
    </row>
    <row r="166" s="1" customFormat="1" spans="1:46">
      <c r="A166" s="6"/>
      <c r="B166" s="6"/>
      <c r="C166" s="9">
        <v>12</v>
      </c>
      <c r="D166" s="12">
        <v>-13.7842280570645</v>
      </c>
      <c r="E166" s="13">
        <f t="shared" si="169"/>
        <v>-6.38928935363333</v>
      </c>
      <c r="F166" s="9" t="s">
        <v>107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D151"/>
  <sheetViews>
    <sheetView workbookViewId="0">
      <selection activeCell="I17" sqref="I1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55" width="11.4444444444444" style="1" customWidth="1"/>
    <col min="56" max="57" width="8.88888888888889" style="1"/>
    <col min="58" max="58" width="9" style="1"/>
    <col min="59" max="60" width="11.4444444444444" style="1"/>
    <col min="61" max="61" width="9" style="1"/>
    <col min="62" max="63" width="16.2222222222222" style="1" customWidth="1"/>
    <col min="64" max="64" width="11.4444444444444" style="1"/>
    <col min="65" max="65" width="10" style="1"/>
    <col min="66" max="66" width="15.6666666666667" style="1"/>
    <col min="67" max="67" width="14.3333333333333" style="1" customWidth="1"/>
    <col min="68" max="69" width="8.88888888888889" style="1"/>
    <col min="70" max="70" width="11.4444444444444" style="1" customWidth="1"/>
    <col min="71" max="72" width="8.88888888888889" style="1"/>
    <col min="73" max="73" width="11.4444444444444" style="1"/>
    <col min="74" max="74" width="16.2222222222222" style="1" customWidth="1"/>
    <col min="75" max="75" width="8.88888888888889" style="1"/>
    <col min="76" max="76" width="11.4444444444444" style="1" customWidth="1"/>
    <col min="77" max="77" width="15.6666666666667" style="1"/>
    <col min="78" max="79" width="8.88888888888889" style="1"/>
    <col min="80" max="80" width="16.2222222222222" style="1" customWidth="1"/>
    <col min="81" max="82" width="15.6666666666667" style="1"/>
    <col min="83" max="84" width="8.88888888888889" style="1"/>
    <col min="85" max="85" width="15.6666666666667" style="1" customWidth="1"/>
    <col min="86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37</v>
      </c>
      <c r="B2" s="4" t="s">
        <v>38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39</v>
      </c>
      <c r="C3" s="3"/>
      <c r="D3" s="3"/>
      <c r="E3" s="3">
        <v>630.6</v>
      </c>
      <c r="F3" s="3">
        <v>769.42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40</v>
      </c>
      <c r="C4" s="3"/>
      <c r="D4" s="3"/>
      <c r="E4" s="3">
        <v>34.8</v>
      </c>
      <c r="F4" s="3">
        <v>1192.09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41</v>
      </c>
      <c r="C5" s="3"/>
      <c r="D5" s="3"/>
      <c r="E5" s="3">
        <v>6.5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42</v>
      </c>
      <c r="B6" s="5" t="s">
        <v>38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43</v>
      </c>
      <c r="C7" s="3"/>
      <c r="D7" s="3"/>
      <c r="E7" s="3">
        <v>723.2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44</v>
      </c>
      <c r="C8" s="3"/>
      <c r="D8" s="3"/>
      <c r="E8" s="3">
        <v>640.7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45</v>
      </c>
      <c r="B9" s="5"/>
      <c r="C9" s="3"/>
      <c r="D9" s="3"/>
      <c r="E9" s="3">
        <v>3300.25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46</v>
      </c>
      <c r="B10" s="5"/>
      <c r="C10" s="3"/>
      <c r="D10" s="3"/>
      <c r="E10" s="3">
        <v>7.3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47</v>
      </c>
      <c r="B11" s="5"/>
      <c r="C11" s="3"/>
      <c r="D11" s="3"/>
      <c r="E11" s="3">
        <v>48.3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48</v>
      </c>
      <c r="B12" s="5"/>
      <c r="C12" s="3"/>
      <c r="D12" s="3"/>
      <c r="E12" s="3">
        <v>6.8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90673482.9461886</v>
      </c>
      <c r="J16" s="7" t="s">
        <v>35</v>
      </c>
      <c r="K16" s="7">
        <f>I16/(10000*1000)</f>
        <v>9.06734829461886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61539244.3635435</v>
      </c>
      <c r="J17" s="7" t="s">
        <v>35</v>
      </c>
      <c r="K17" s="7">
        <f>I17/(10000*1000)</f>
        <v>6.15392443635435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-5</v>
      </c>
      <c r="E29" s="9"/>
      <c r="F29" s="9"/>
      <c r="G29" s="6">
        <v>1</v>
      </c>
      <c r="H29" s="11">
        <f t="shared" ref="H29:H40" si="0">E30</f>
        <v>-5</v>
      </c>
      <c r="I29" s="11">
        <f t="shared" ref="I29:I40" si="1">H29+273.15</f>
        <v>268.15</v>
      </c>
      <c r="J29" s="11">
        <f t="shared" ref="J29:J40" si="2">EXP(($C$18*(I29-$C$16))/($C$19*I29*$C$16))</f>
        <v>0.00896487173486583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0.00890577828868017</v>
      </c>
      <c r="Q29" s="16">
        <f t="shared" ref="Q29:Q40" si="6">P29*$B$31</f>
        <v>0.00115775117752842</v>
      </c>
      <c r="R29" s="11">
        <f t="shared" ref="R29:R40" si="7">L29*$B$31</f>
        <v>0.129143083333333</v>
      </c>
      <c r="S29" s="17">
        <f t="shared" ref="S29:S40" si="8">Q29/R29</f>
        <v>0.00896487173486585</v>
      </c>
      <c r="T29" s="3">
        <v>0.01</v>
      </c>
      <c r="U29" s="18">
        <f t="shared" ref="U29:U40" si="9">S29*T29</f>
        <v>8.96487173486585e-5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0.0219896487173487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2.9</v>
      </c>
      <c r="AU29" s="1">
        <f t="shared" ref="AU29:AU40" si="17">AT29*10000*AS29*0.67*AR29*AQ29</f>
        <v>5517.75284445438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-8.39600925996774</v>
      </c>
      <c r="E30" s="13">
        <f t="shared" ref="E30:E41" si="18">D29</f>
        <v>-5</v>
      </c>
      <c r="F30" s="9" t="s">
        <v>107</v>
      </c>
      <c r="G30" s="6">
        <v>2</v>
      </c>
      <c r="H30" s="11">
        <f t="shared" si="0"/>
        <v>-8.39600925996774</v>
      </c>
      <c r="I30" s="11">
        <f t="shared" si="1"/>
        <v>264.753990740032</v>
      </c>
      <c r="J30" s="11">
        <f t="shared" si="2"/>
        <v>0.00562685977324978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1.97791088837799</v>
      </c>
      <c r="P30" s="11">
        <f t="shared" si="5"/>
        <v>0.0111294272128868</v>
      </c>
      <c r="Q30" s="16">
        <f t="shared" si="6"/>
        <v>0.00144682553767529</v>
      </c>
      <c r="R30" s="11">
        <f t="shared" si="7"/>
        <v>0.129143083333333</v>
      </c>
      <c r="S30" s="17">
        <f t="shared" si="8"/>
        <v>0.0112032754703623</v>
      </c>
      <c r="T30" s="3">
        <v>0.01</v>
      </c>
      <c r="U30" s="18">
        <f t="shared" si="9"/>
        <v>0.000112032754703623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0.0220120327547036</v>
      </c>
      <c r="AR30" s="25">
        <f t="shared" si="15"/>
        <v>99.3408333333333</v>
      </c>
      <c r="AS30" s="1">
        <f t="shared" si="16"/>
        <v>0.13</v>
      </c>
      <c r="AT30" s="2">
        <f t="shared" ref="AT30:AT40" si="20">$E$4/12</f>
        <v>2.9</v>
      </c>
      <c r="AU30" s="1">
        <f t="shared" si="17"/>
        <v>5523.36955927203</v>
      </c>
    </row>
    <row r="31" s="1" customFormat="1" spans="1:47">
      <c r="A31" s="6" t="s">
        <v>70</v>
      </c>
      <c r="B31" s="6">
        <v>0.13</v>
      </c>
      <c r="C31" s="9">
        <v>2</v>
      </c>
      <c r="D31" s="12">
        <v>-4.16577038332143</v>
      </c>
      <c r="E31" s="13">
        <f t="shared" si="18"/>
        <v>-8.39600925996774</v>
      </c>
      <c r="F31" s="9" t="s">
        <v>107</v>
      </c>
      <c r="G31" s="6">
        <v>3</v>
      </c>
      <c r="H31" s="11">
        <f t="shared" si="0"/>
        <v>-4.16577038332143</v>
      </c>
      <c r="I31" s="11">
        <f t="shared" si="1"/>
        <v>268.984229616679</v>
      </c>
      <c r="J31" s="11">
        <f t="shared" si="2"/>
        <v>0.0100334943517607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2.96018979449843</v>
      </c>
      <c r="P31" s="11">
        <f t="shared" si="5"/>
        <v>0.0297010475832397</v>
      </c>
      <c r="Q31" s="16">
        <f t="shared" si="6"/>
        <v>0.00386113618582117</v>
      </c>
      <c r="R31" s="11">
        <f t="shared" si="7"/>
        <v>0.129143083333333</v>
      </c>
      <c r="S31" s="17">
        <f t="shared" si="8"/>
        <v>0.0298981260642131</v>
      </c>
      <c r="T31" s="3">
        <v>0.01</v>
      </c>
      <c r="U31" s="18">
        <f t="shared" si="9"/>
        <v>0.000298981260642131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0.0221989812606421</v>
      </c>
      <c r="AR31" s="25">
        <f t="shared" si="15"/>
        <v>99.3408333333333</v>
      </c>
      <c r="AS31" s="1">
        <f t="shared" si="16"/>
        <v>0.13</v>
      </c>
      <c r="AT31" s="2">
        <f t="shared" si="20"/>
        <v>2.9</v>
      </c>
      <c r="AU31" s="1">
        <f t="shared" si="17"/>
        <v>5570.2796151655</v>
      </c>
    </row>
    <row r="32" s="1" customFormat="1" spans="1:47">
      <c r="A32" s="6"/>
      <c r="B32" s="6"/>
      <c r="C32" s="9">
        <v>3</v>
      </c>
      <c r="D32" s="12">
        <v>2.76480797751613</v>
      </c>
      <c r="E32" s="13">
        <f t="shared" si="18"/>
        <v>-4.16577038332143</v>
      </c>
      <c r="F32" s="9" t="s">
        <v>107</v>
      </c>
      <c r="G32" s="6">
        <v>4</v>
      </c>
      <c r="H32" s="11">
        <f t="shared" si="0"/>
        <v>2.76480797751613</v>
      </c>
      <c r="I32" s="11">
        <f t="shared" si="1"/>
        <v>275.914807977516</v>
      </c>
      <c r="J32" s="11">
        <f t="shared" si="2"/>
        <v>0.0249077537973927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3.92389708024853</v>
      </c>
      <c r="P32" s="11">
        <f t="shared" si="5"/>
        <v>0.0977354624011382</v>
      </c>
      <c r="Q32" s="16">
        <f t="shared" si="6"/>
        <v>0.012705610112148</v>
      </c>
      <c r="R32" s="11">
        <f t="shared" si="7"/>
        <v>0.129143083333333</v>
      </c>
      <c r="S32" s="17">
        <f t="shared" si="8"/>
        <v>0.0983839767814227</v>
      </c>
      <c r="T32" s="3">
        <v>0.01</v>
      </c>
      <c r="U32" s="18">
        <f t="shared" si="9"/>
        <v>0.000983839767814227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0.0228838397678142</v>
      </c>
      <c r="AR32" s="25">
        <f t="shared" si="15"/>
        <v>99.3408333333333</v>
      </c>
      <c r="AS32" s="1">
        <f t="shared" si="16"/>
        <v>0.13</v>
      </c>
      <c r="AT32" s="2">
        <f t="shared" si="20"/>
        <v>2.9</v>
      </c>
      <c r="AU32" s="1">
        <f t="shared" si="17"/>
        <v>5742.12774355403</v>
      </c>
    </row>
    <row r="33" s="1" customFormat="1" spans="1:47">
      <c r="A33" s="6"/>
      <c r="B33" s="6"/>
      <c r="C33" s="9">
        <v>4</v>
      </c>
      <c r="D33" s="12">
        <v>12.3198002163</v>
      </c>
      <c r="E33" s="13">
        <f t="shared" si="18"/>
        <v>2.76480797751613</v>
      </c>
      <c r="F33" s="9" t="s">
        <v>107</v>
      </c>
      <c r="G33" s="6">
        <v>5</v>
      </c>
      <c r="H33" s="11">
        <f t="shared" si="0"/>
        <v>12.3198002163</v>
      </c>
      <c r="I33" s="11">
        <f t="shared" si="1"/>
        <v>285.4698002163</v>
      </c>
      <c r="J33" s="11">
        <f t="shared" si="2"/>
        <v>0.0811537183508031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3.63485353695502</v>
      </c>
      <c r="O33" s="11">
        <f t="shared" si="19"/>
        <v>1.1847164142257</v>
      </c>
      <c r="P33" s="11">
        <f t="shared" si="5"/>
        <v>0.096144142205646</v>
      </c>
      <c r="Q33" s="16">
        <f t="shared" si="6"/>
        <v>0.012498738486734</v>
      </c>
      <c r="R33" s="11">
        <f t="shared" si="7"/>
        <v>0.129143083333333</v>
      </c>
      <c r="S33" s="17">
        <f t="shared" si="8"/>
        <v>0.0967820975318772</v>
      </c>
      <c r="T33" s="3">
        <v>0.01</v>
      </c>
      <c r="U33" s="18">
        <f t="shared" si="9"/>
        <v>0.000967820975318772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0.0304178209753188</v>
      </c>
      <c r="AR33" s="25">
        <f t="shared" si="15"/>
        <v>99.3408333333333</v>
      </c>
      <c r="AS33" s="1">
        <f t="shared" si="16"/>
        <v>0.13</v>
      </c>
      <c r="AT33" s="2">
        <f t="shared" si="20"/>
        <v>2.9</v>
      </c>
      <c r="AU33" s="1">
        <f t="shared" si="17"/>
        <v>7632.59206029307</v>
      </c>
    </row>
    <row r="34" s="1" customFormat="1" spans="1:47">
      <c r="A34" s="6"/>
      <c r="B34" s="6"/>
      <c r="C34" s="9">
        <v>5</v>
      </c>
      <c r="D34" s="12">
        <v>18.01508167</v>
      </c>
      <c r="E34" s="13">
        <f t="shared" si="18"/>
        <v>12.3198002163</v>
      </c>
      <c r="F34" s="9" t="s">
        <v>109</v>
      </c>
      <c r="G34" s="6">
        <v>6</v>
      </c>
      <c r="H34" s="11">
        <f t="shared" si="0"/>
        <v>18.01508167</v>
      </c>
      <c r="I34" s="11">
        <f t="shared" si="1"/>
        <v>291.16508167</v>
      </c>
      <c r="J34" s="11">
        <f t="shared" si="2"/>
        <v>0.158144221189016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2.08198060535339</v>
      </c>
      <c r="P34" s="11">
        <f t="shared" si="5"/>
        <v>0.329253201364249</v>
      </c>
      <c r="Q34" s="16">
        <f t="shared" si="6"/>
        <v>0.0428029161773523</v>
      </c>
      <c r="R34" s="11">
        <f t="shared" si="7"/>
        <v>0.129143083333333</v>
      </c>
      <c r="S34" s="17">
        <f t="shared" si="8"/>
        <v>0.331437929717638</v>
      </c>
      <c r="T34" s="3">
        <v>0.01</v>
      </c>
      <c r="U34" s="18">
        <f t="shared" si="9"/>
        <v>0.00331437929717638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0.0327643792971764</v>
      </c>
      <c r="AR34" s="25">
        <f t="shared" si="15"/>
        <v>99.3408333333333</v>
      </c>
      <c r="AS34" s="1">
        <f t="shared" si="16"/>
        <v>0.13</v>
      </c>
      <c r="AT34" s="2">
        <f t="shared" si="20"/>
        <v>2.9</v>
      </c>
      <c r="AU34" s="1">
        <f t="shared" si="17"/>
        <v>8221.40223282179</v>
      </c>
    </row>
    <row r="35" s="1" customFormat="1" spans="1:47">
      <c r="A35" s="6"/>
      <c r="B35" s="6"/>
      <c r="C35" s="9">
        <v>6</v>
      </c>
      <c r="D35" s="12">
        <v>22.2284958256667</v>
      </c>
      <c r="E35" s="13">
        <f t="shared" si="18"/>
        <v>18.01508167</v>
      </c>
      <c r="F35" s="9" t="s">
        <v>107</v>
      </c>
      <c r="G35" s="6">
        <v>7</v>
      </c>
      <c r="H35" s="11">
        <f t="shared" si="0"/>
        <v>22.2284958256667</v>
      </c>
      <c r="I35" s="11">
        <f t="shared" si="1"/>
        <v>295.378495825667</v>
      </c>
      <c r="J35" s="11">
        <f t="shared" si="2"/>
        <v>0.254811000152602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2.74613573732247</v>
      </c>
      <c r="P35" s="11">
        <f t="shared" si="5"/>
        <v>0.699745593781943</v>
      </c>
      <c r="Q35" s="16">
        <f t="shared" si="6"/>
        <v>0.0909669271916526</v>
      </c>
      <c r="R35" s="11">
        <f t="shared" si="7"/>
        <v>0.129143083333333</v>
      </c>
      <c r="S35" s="17">
        <f t="shared" si="8"/>
        <v>0.704388689225087</v>
      </c>
      <c r="T35" s="3">
        <v>0.01</v>
      </c>
      <c r="U35" s="18">
        <f t="shared" si="9"/>
        <v>0.00704388689225087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0.0364938868922509</v>
      </c>
      <c r="AR35" s="25">
        <f t="shared" si="15"/>
        <v>99.3408333333333</v>
      </c>
      <c r="AS35" s="1">
        <f t="shared" si="16"/>
        <v>0.13</v>
      </c>
      <c r="AT35" s="2">
        <f t="shared" si="20"/>
        <v>2.9</v>
      </c>
      <c r="AU35" s="1">
        <f t="shared" si="17"/>
        <v>9157.22896682964</v>
      </c>
    </row>
    <row r="36" s="1" customFormat="1" spans="1:47">
      <c r="A36" s="6"/>
      <c r="B36" s="6"/>
      <c r="C36" s="9">
        <v>7</v>
      </c>
      <c r="D36" s="12">
        <v>25.7119521364516</v>
      </c>
      <c r="E36" s="13">
        <f t="shared" si="18"/>
        <v>22.2284958256667</v>
      </c>
      <c r="F36" s="9" t="s">
        <v>107</v>
      </c>
      <c r="G36" s="6">
        <v>8</v>
      </c>
      <c r="H36" s="11">
        <f t="shared" si="0"/>
        <v>25.7119521364516</v>
      </c>
      <c r="I36" s="11">
        <f t="shared" si="1"/>
        <v>298.861952136452</v>
      </c>
      <c r="J36" s="11">
        <f t="shared" si="2"/>
        <v>0.374180814142941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3.03979847687386</v>
      </c>
      <c r="P36" s="11">
        <f t="shared" si="5"/>
        <v>1.13743426890713</v>
      </c>
      <c r="Q36" s="16">
        <f t="shared" si="6"/>
        <v>0.147866454957928</v>
      </c>
      <c r="R36" s="11">
        <f t="shared" si="7"/>
        <v>0.129143083333333</v>
      </c>
      <c r="S36" s="17">
        <f t="shared" si="8"/>
        <v>1.14498160599331</v>
      </c>
      <c r="T36" s="3">
        <v>0.01</v>
      </c>
      <c r="U36" s="18">
        <f t="shared" si="9"/>
        <v>0.0114498160599331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0.0408998160599331</v>
      </c>
      <c r="AR36" s="25">
        <f t="shared" si="15"/>
        <v>99.3408333333333</v>
      </c>
      <c r="AS36" s="1">
        <f t="shared" si="16"/>
        <v>0.13</v>
      </c>
      <c r="AT36" s="2">
        <f t="shared" si="20"/>
        <v>2.9</v>
      </c>
      <c r="AU36" s="1">
        <f t="shared" si="17"/>
        <v>10262.7867913284</v>
      </c>
    </row>
    <row r="37" s="1" customFormat="1" spans="1:47">
      <c r="A37" s="6"/>
      <c r="B37" s="6"/>
      <c r="C37" s="9">
        <v>8</v>
      </c>
      <c r="D37" s="12">
        <v>23.0826205451613</v>
      </c>
      <c r="E37" s="13">
        <f t="shared" si="18"/>
        <v>25.7119521364516</v>
      </c>
      <c r="F37" s="9" t="s">
        <v>107</v>
      </c>
      <c r="G37" s="6">
        <v>9</v>
      </c>
      <c r="H37" s="11">
        <f t="shared" si="0"/>
        <v>23.0826205451613</v>
      </c>
      <c r="I37" s="11">
        <f t="shared" si="1"/>
        <v>296.232620545161</v>
      </c>
      <c r="J37" s="11">
        <f t="shared" si="2"/>
        <v>0.280217538486765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2.89577254130006</v>
      </c>
      <c r="P37" s="11">
        <f t="shared" si="5"/>
        <v>0.811446253540667</v>
      </c>
      <c r="Q37" s="16">
        <f t="shared" si="6"/>
        <v>0.105488012960287</v>
      </c>
      <c r="R37" s="11">
        <f t="shared" si="7"/>
        <v>0.129143083333333</v>
      </c>
      <c r="S37" s="17">
        <f t="shared" si="8"/>
        <v>0.816830528105095</v>
      </c>
      <c r="T37" s="3">
        <v>0.01</v>
      </c>
      <c r="U37" s="18">
        <f t="shared" si="9"/>
        <v>0.00816830528105095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0.037618305281051</v>
      </c>
      <c r="AR37" s="25">
        <f t="shared" si="15"/>
        <v>99.3408333333333</v>
      </c>
      <c r="AS37" s="1">
        <f t="shared" si="16"/>
        <v>0.13</v>
      </c>
      <c r="AT37" s="2">
        <f t="shared" si="20"/>
        <v>2.9</v>
      </c>
      <c r="AU37" s="1">
        <f t="shared" si="17"/>
        <v>9439.37366331421</v>
      </c>
    </row>
    <row r="38" s="1" customFormat="1" spans="1:47">
      <c r="A38" s="6"/>
      <c r="B38" s="6"/>
      <c r="C38" s="9">
        <v>9</v>
      </c>
      <c r="D38" s="12">
        <v>18.3457832214333</v>
      </c>
      <c r="E38" s="13">
        <f t="shared" si="18"/>
        <v>23.0826205451613</v>
      </c>
      <c r="F38" s="9" t="s">
        <v>107</v>
      </c>
      <c r="G38" s="6">
        <v>10</v>
      </c>
      <c r="H38" s="11">
        <f t="shared" si="0"/>
        <v>18.3457832214333</v>
      </c>
      <c r="I38" s="11">
        <f t="shared" si="1"/>
        <v>291.495783221433</v>
      </c>
      <c r="J38" s="11">
        <f t="shared" si="2"/>
        <v>0.164259243524476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3.07773462109273</v>
      </c>
      <c r="P38" s="11">
        <f t="shared" si="5"/>
        <v>0.50554636062978</v>
      </c>
      <c r="Q38" s="16">
        <f t="shared" si="6"/>
        <v>0.0657210268818715</v>
      </c>
      <c r="R38" s="11">
        <f t="shared" si="7"/>
        <v>0.129143083333333</v>
      </c>
      <c r="S38" s="17">
        <f t="shared" si="8"/>
        <v>0.508900865501546</v>
      </c>
      <c r="T38" s="3">
        <v>0.01</v>
      </c>
      <c r="U38" s="18">
        <f t="shared" si="9"/>
        <v>0.00508900865501546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0.0269890086550155</v>
      </c>
      <c r="AR38" s="25">
        <f t="shared" si="15"/>
        <v>99.3408333333333</v>
      </c>
      <c r="AS38" s="1">
        <f t="shared" si="16"/>
        <v>0.13</v>
      </c>
      <c r="AT38" s="2">
        <f t="shared" si="20"/>
        <v>2.9</v>
      </c>
      <c r="AU38" s="1">
        <f t="shared" si="17"/>
        <v>6772.21729138976</v>
      </c>
    </row>
    <row r="39" s="1" customFormat="1" spans="1:47">
      <c r="A39" s="6"/>
      <c r="B39" s="6"/>
      <c r="C39" s="9">
        <v>10</v>
      </c>
      <c r="D39" s="12">
        <v>9.37839039790323</v>
      </c>
      <c r="E39" s="13">
        <f t="shared" si="18"/>
        <v>18.3457832214333</v>
      </c>
      <c r="F39" s="9" t="s">
        <v>107</v>
      </c>
      <c r="G39" s="6">
        <v>11</v>
      </c>
      <c r="H39" s="11">
        <f t="shared" si="0"/>
        <v>9.37839039790323</v>
      </c>
      <c r="I39" s="11">
        <f t="shared" si="1"/>
        <v>282.528390397903</v>
      </c>
      <c r="J39" s="11">
        <f t="shared" si="2"/>
        <v>0.056897218252174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2.4435788474398</v>
      </c>
      <c r="O39" s="11">
        <f t="shared" si="19"/>
        <v>1.12201774635648</v>
      </c>
      <c r="P39" s="11">
        <f t="shared" si="5"/>
        <v>0.063839688597257</v>
      </c>
      <c r="Q39" s="16">
        <f t="shared" si="6"/>
        <v>0.00829915951764341</v>
      </c>
      <c r="R39" s="11">
        <f t="shared" si="7"/>
        <v>0.129143083333333</v>
      </c>
      <c r="S39" s="17">
        <f t="shared" si="8"/>
        <v>0.0642632907890416</v>
      </c>
      <c r="T39" s="3">
        <v>0.01</v>
      </c>
      <c r="U39" s="18">
        <f t="shared" si="9"/>
        <v>0.000642632907890416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0.0225426329078904</v>
      </c>
      <c r="AR39" s="25">
        <f t="shared" si="15"/>
        <v>99.3408333333333</v>
      </c>
      <c r="AS39" s="1">
        <f t="shared" si="16"/>
        <v>0.13</v>
      </c>
      <c r="AT39" s="2">
        <f t="shared" si="20"/>
        <v>2.9</v>
      </c>
      <c r="AU39" s="1">
        <f t="shared" si="17"/>
        <v>5656.51040850281</v>
      </c>
    </row>
    <row r="40" s="1" customFormat="1" spans="1:48">
      <c r="A40" s="6"/>
      <c r="B40" s="6"/>
      <c r="C40" s="9">
        <v>11</v>
      </c>
      <c r="D40" s="12">
        <v>-0.132629572566667</v>
      </c>
      <c r="E40" s="13">
        <f t="shared" si="18"/>
        <v>9.37839039790323</v>
      </c>
      <c r="F40" s="9" t="s">
        <v>109</v>
      </c>
      <c r="G40" s="6">
        <v>12</v>
      </c>
      <c r="H40" s="11">
        <f t="shared" si="0"/>
        <v>-0.132629572566667</v>
      </c>
      <c r="I40" s="11">
        <f t="shared" si="1"/>
        <v>273.017370427433</v>
      </c>
      <c r="J40" s="11">
        <f t="shared" si="2"/>
        <v>0.0171272055651792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2.05158639109256</v>
      </c>
      <c r="P40" s="11">
        <f t="shared" si="5"/>
        <v>0.0351379418549663</v>
      </c>
      <c r="Q40" s="16">
        <f t="shared" si="6"/>
        <v>0.00456793244114561</v>
      </c>
      <c r="R40" s="11">
        <f t="shared" si="7"/>
        <v>0.129143083333333</v>
      </c>
      <c r="S40" s="17">
        <f t="shared" si="8"/>
        <v>0.0353710963316189</v>
      </c>
      <c r="T40" s="3">
        <v>0.01</v>
      </c>
      <c r="U40" s="18">
        <f t="shared" si="9"/>
        <v>0.000353710963316189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0.0222537109633162</v>
      </c>
      <c r="AR40" s="25">
        <f t="shared" si="15"/>
        <v>99.3408333333333</v>
      </c>
      <c r="AS40" s="1">
        <f t="shared" si="16"/>
        <v>0.13</v>
      </c>
      <c r="AT40" s="2">
        <f t="shared" si="20"/>
        <v>2.9</v>
      </c>
      <c r="AU40" s="1">
        <f t="shared" si="17"/>
        <v>5584.01266640646</v>
      </c>
      <c r="AV40" s="1">
        <f>SUM(AU29:AU40)</f>
        <v>85079.6538433321</v>
      </c>
    </row>
    <row r="41" s="1" customFormat="1" spans="1:46">
      <c r="A41" s="6"/>
      <c r="B41" s="6"/>
      <c r="C41" s="9">
        <v>12</v>
      </c>
      <c r="D41" s="12">
        <v>-7.60380710564516</v>
      </c>
      <c r="E41" s="13">
        <f t="shared" si="18"/>
        <v>-0.132629572566667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769.42</v>
      </c>
      <c r="C44" s="9" t="s">
        <v>106</v>
      </c>
      <c r="D44" s="10">
        <v>-5</v>
      </c>
      <c r="E44" s="9"/>
      <c r="F44" s="9"/>
      <c r="G44" s="6">
        <v>1</v>
      </c>
      <c r="H44" s="11">
        <f t="shared" ref="H44:H55" si="21">E45</f>
        <v>-5</v>
      </c>
      <c r="I44" s="11">
        <f t="shared" ref="I44:I55" si="22">H44+273.15</f>
        <v>268.15</v>
      </c>
      <c r="J44" s="11">
        <f t="shared" ref="J44:J55" si="23">EXP(($C$18*(I44-$C$16))/($C$19*I44*$C$16))</f>
        <v>0.00896487173486583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107</v>
      </c>
      <c r="N44" s="6"/>
      <c r="O44" s="11">
        <f>L44</f>
        <v>0.641183333333333</v>
      </c>
      <c r="P44" s="11">
        <f t="shared" ref="P44:P55" si="26">O44*J44</f>
        <v>0.00574812634186705</v>
      </c>
      <c r="Q44" s="16">
        <f t="shared" ref="Q44:Q55" si="27">P44*$B$46</f>
        <v>0.00103466274153607</v>
      </c>
      <c r="R44" s="11">
        <f t="shared" ref="R44:R55" si="28">L44*$B$46</f>
        <v>0.115413</v>
      </c>
      <c r="S44" s="17">
        <f t="shared" ref="S44:S55" si="29">Q44/R44</f>
        <v>0.00896487173486583</v>
      </c>
      <c r="T44" s="3">
        <v>0.01</v>
      </c>
      <c r="U44" s="18">
        <f t="shared" ref="U44:U55" si="30">S44*T44</f>
        <v>8.96487173486583e-5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0.0191896487173487</v>
      </c>
      <c r="AR44" s="25">
        <f t="shared" ref="AR44:AR55" si="36">$B$44/12</f>
        <v>64.1183333333333</v>
      </c>
      <c r="AS44" s="1">
        <f t="shared" ref="AS44:AS55" si="37">$B$46</f>
        <v>0.18</v>
      </c>
      <c r="AT44" s="2">
        <f>$E$3/12</f>
        <v>52.55</v>
      </c>
      <c r="AU44" s="1">
        <f t="shared" ref="AU44:AU55" si="38">AT44*10000*AS44*0.67*AR44*AQ44</f>
        <v>77977.4946919037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-8.39600925996774</v>
      </c>
      <c r="E45" s="13">
        <f t="shared" ref="E45:E56" si="39">D44</f>
        <v>-5</v>
      </c>
      <c r="F45" s="9" t="s">
        <v>107</v>
      </c>
      <c r="G45" s="6">
        <v>2</v>
      </c>
      <c r="H45" s="11">
        <f t="shared" si="21"/>
        <v>-8.39600925996774</v>
      </c>
      <c r="I45" s="11">
        <f t="shared" si="22"/>
        <v>264.753990740032</v>
      </c>
      <c r="J45" s="11">
        <f t="shared" si="23"/>
        <v>0.00562685977324978</v>
      </c>
      <c r="K45" s="11">
        <f t="shared" si="24"/>
        <v>64.1183333333333</v>
      </c>
      <c r="L45" s="11">
        <f t="shared" si="25"/>
        <v>0.641183333333333</v>
      </c>
      <c r="M45" s="6" t="s">
        <v>107</v>
      </c>
      <c r="N45" s="6"/>
      <c r="O45" s="11">
        <f t="shared" ref="O45:O55" si="40">L45+O44-P44-N45</f>
        <v>1.2766185403248</v>
      </c>
      <c r="P45" s="11">
        <f t="shared" si="26"/>
        <v>0.00718335351033846</v>
      </c>
      <c r="Q45" s="16">
        <f t="shared" si="27"/>
        <v>0.00129300363186092</v>
      </c>
      <c r="R45" s="11">
        <f t="shared" si="28"/>
        <v>0.115413</v>
      </c>
      <c r="S45" s="17">
        <f t="shared" si="29"/>
        <v>0.0112032754703623</v>
      </c>
      <c r="T45" s="3">
        <v>0.01</v>
      </c>
      <c r="U45" s="18">
        <f t="shared" si="30"/>
        <v>0.000112032754703623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0.0192120327547036</v>
      </c>
      <c r="AR45" s="25">
        <f t="shared" si="36"/>
        <v>64.1183333333333</v>
      </c>
      <c r="AS45" s="1">
        <f t="shared" si="37"/>
        <v>0.18</v>
      </c>
      <c r="AT45" s="2">
        <f t="shared" ref="AT45:AT55" si="41">$E$3/12</f>
        <v>52.55</v>
      </c>
      <c r="AU45" s="1">
        <f t="shared" si="38"/>
        <v>78068.4526442737</v>
      </c>
    </row>
    <row r="46" s="1" customFormat="1" spans="1:47">
      <c r="A46" s="6" t="s">
        <v>70</v>
      </c>
      <c r="B46" s="6">
        <v>0.18</v>
      </c>
      <c r="C46" s="9">
        <v>2</v>
      </c>
      <c r="D46" s="12">
        <v>-4.16577038332143</v>
      </c>
      <c r="E46" s="13">
        <f t="shared" si="39"/>
        <v>-8.39600925996774</v>
      </c>
      <c r="F46" s="9" t="s">
        <v>107</v>
      </c>
      <c r="G46" s="6">
        <v>3</v>
      </c>
      <c r="H46" s="11">
        <f t="shared" si="21"/>
        <v>-4.16577038332143</v>
      </c>
      <c r="I46" s="11">
        <f t="shared" si="22"/>
        <v>268.984229616679</v>
      </c>
      <c r="J46" s="11">
        <f t="shared" si="23"/>
        <v>0.0100334943517607</v>
      </c>
      <c r="K46" s="11">
        <f t="shared" si="24"/>
        <v>64.1183333333333</v>
      </c>
      <c r="L46" s="11">
        <f t="shared" si="25"/>
        <v>0.641183333333333</v>
      </c>
      <c r="M46" s="6" t="s">
        <v>107</v>
      </c>
      <c r="N46" s="6"/>
      <c r="O46" s="11">
        <f t="shared" si="40"/>
        <v>1.91061852014779</v>
      </c>
      <c r="P46" s="11">
        <f t="shared" si="26"/>
        <v>0.0191701801302723</v>
      </c>
      <c r="Q46" s="16">
        <f t="shared" si="27"/>
        <v>0.00345063242344902</v>
      </c>
      <c r="R46" s="11">
        <f t="shared" si="28"/>
        <v>0.115413</v>
      </c>
      <c r="S46" s="17">
        <f t="shared" si="29"/>
        <v>0.029898126064213</v>
      </c>
      <c r="T46" s="3">
        <v>0.01</v>
      </c>
      <c r="U46" s="18">
        <f t="shared" si="30"/>
        <v>0.00029898126064213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0.0193989812606421</v>
      </c>
      <c r="AR46" s="25">
        <f t="shared" si="36"/>
        <v>64.1183333333333</v>
      </c>
      <c r="AS46" s="1">
        <f t="shared" si="37"/>
        <v>0.18</v>
      </c>
      <c r="AT46" s="2">
        <f t="shared" si="41"/>
        <v>52.55</v>
      </c>
      <c r="AU46" s="1">
        <f t="shared" si="38"/>
        <v>78828.12137736</v>
      </c>
    </row>
    <row r="47" s="1" customFormat="1" spans="1:47">
      <c r="A47" s="6"/>
      <c r="B47" s="6"/>
      <c r="C47" s="9">
        <v>3</v>
      </c>
      <c r="D47" s="12">
        <v>2.76480797751613</v>
      </c>
      <c r="E47" s="13">
        <f t="shared" si="39"/>
        <v>-4.16577038332143</v>
      </c>
      <c r="F47" s="9" t="s">
        <v>107</v>
      </c>
      <c r="G47" s="6">
        <v>4</v>
      </c>
      <c r="H47" s="11">
        <f t="shared" si="21"/>
        <v>2.76480797751613</v>
      </c>
      <c r="I47" s="11">
        <f t="shared" si="22"/>
        <v>275.914807977516</v>
      </c>
      <c r="J47" s="11">
        <f t="shared" si="23"/>
        <v>0.0249077537973927</v>
      </c>
      <c r="K47" s="11">
        <f t="shared" si="24"/>
        <v>64.1183333333333</v>
      </c>
      <c r="L47" s="11">
        <f t="shared" si="25"/>
        <v>0.641183333333333</v>
      </c>
      <c r="M47" s="6" t="s">
        <v>107</v>
      </c>
      <c r="N47" s="6"/>
      <c r="O47" s="11">
        <f t="shared" si="40"/>
        <v>2.53263167335085</v>
      </c>
      <c r="P47" s="11">
        <f t="shared" si="26"/>
        <v>0.0630821661793017</v>
      </c>
      <c r="Q47" s="16">
        <f t="shared" si="27"/>
        <v>0.0113547899122743</v>
      </c>
      <c r="R47" s="11">
        <f t="shared" si="28"/>
        <v>0.115413</v>
      </c>
      <c r="S47" s="17">
        <f t="shared" si="29"/>
        <v>0.0983839767814224</v>
      </c>
      <c r="T47" s="3">
        <v>0.01</v>
      </c>
      <c r="U47" s="18">
        <f t="shared" si="30"/>
        <v>0.000983839767814224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0.0200838397678142</v>
      </c>
      <c r="AR47" s="25">
        <f t="shared" si="36"/>
        <v>64.1183333333333</v>
      </c>
      <c r="AS47" s="1">
        <f t="shared" si="37"/>
        <v>0.18</v>
      </c>
      <c r="AT47" s="2">
        <f t="shared" si="41"/>
        <v>52.55</v>
      </c>
      <c r="AU47" s="1">
        <f t="shared" si="38"/>
        <v>81611.056666813</v>
      </c>
    </row>
    <row r="48" s="1" customFormat="1" spans="1:47">
      <c r="A48" s="6"/>
      <c r="B48" s="6"/>
      <c r="C48" s="9">
        <v>4</v>
      </c>
      <c r="D48" s="12">
        <v>12.3198002163</v>
      </c>
      <c r="E48" s="13">
        <f t="shared" si="39"/>
        <v>2.76480797751613</v>
      </c>
      <c r="F48" s="9" t="s">
        <v>107</v>
      </c>
      <c r="G48" s="6">
        <v>5</v>
      </c>
      <c r="H48" s="11">
        <f t="shared" si="21"/>
        <v>12.3198002163</v>
      </c>
      <c r="I48" s="11">
        <f t="shared" si="22"/>
        <v>285.4698002163</v>
      </c>
      <c r="J48" s="11">
        <f t="shared" si="23"/>
        <v>0.0811537183508031</v>
      </c>
      <c r="K48" s="11">
        <f t="shared" si="24"/>
        <v>64.1183333333333</v>
      </c>
      <c r="L48" s="11">
        <f t="shared" si="25"/>
        <v>0.641183333333333</v>
      </c>
      <c r="M48" s="6" t="s">
        <v>109</v>
      </c>
      <c r="N48" s="11">
        <f>(O47-P47)*$C$24/100</f>
        <v>2.34607203181297</v>
      </c>
      <c r="O48" s="11">
        <f t="shared" si="40"/>
        <v>0.76466080869191</v>
      </c>
      <c r="P48" s="11">
        <f t="shared" si="26"/>
        <v>0.0620550679024806</v>
      </c>
      <c r="Q48" s="16">
        <f t="shared" si="27"/>
        <v>0.0111699122224465</v>
      </c>
      <c r="R48" s="11">
        <f t="shared" si="28"/>
        <v>0.115413</v>
      </c>
      <c r="S48" s="17">
        <f t="shared" si="29"/>
        <v>0.0967820975318769</v>
      </c>
      <c r="T48" s="3">
        <v>0.01</v>
      </c>
      <c r="U48" s="18">
        <f t="shared" si="30"/>
        <v>0.000967820975318769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0.0290178209753188</v>
      </c>
      <c r="AR48" s="25">
        <f t="shared" si="36"/>
        <v>64.1183333333333</v>
      </c>
      <c r="AS48" s="1">
        <f t="shared" si="37"/>
        <v>0.18</v>
      </c>
      <c r="AT48" s="2">
        <f t="shared" si="41"/>
        <v>52.55</v>
      </c>
      <c r="AU48" s="1">
        <f t="shared" si="38"/>
        <v>117914.455569365</v>
      </c>
    </row>
    <row r="49" s="1" customFormat="1" spans="1:47">
      <c r="A49" s="6"/>
      <c r="B49" s="6"/>
      <c r="C49" s="9">
        <v>5</v>
      </c>
      <c r="D49" s="12">
        <v>18.01508167</v>
      </c>
      <c r="E49" s="13">
        <f t="shared" si="39"/>
        <v>12.3198002163</v>
      </c>
      <c r="F49" s="9" t="s">
        <v>109</v>
      </c>
      <c r="G49" s="6">
        <v>6</v>
      </c>
      <c r="H49" s="11">
        <f t="shared" si="21"/>
        <v>18.01508167</v>
      </c>
      <c r="I49" s="11">
        <f t="shared" si="22"/>
        <v>291.16508167</v>
      </c>
      <c r="J49" s="11">
        <f t="shared" si="23"/>
        <v>0.158144221189016</v>
      </c>
      <c r="K49" s="11">
        <f t="shared" si="24"/>
        <v>64.1183333333333</v>
      </c>
      <c r="L49" s="11">
        <f t="shared" si="25"/>
        <v>0.641183333333333</v>
      </c>
      <c r="M49" s="6" t="s">
        <v>107</v>
      </c>
      <c r="N49" s="6"/>
      <c r="O49" s="11">
        <f t="shared" si="40"/>
        <v>1.34378907412276</v>
      </c>
      <c r="P49" s="11">
        <f t="shared" si="26"/>
        <v>0.212512476569454</v>
      </c>
      <c r="Q49" s="16">
        <f t="shared" si="27"/>
        <v>0.0382522457825017</v>
      </c>
      <c r="R49" s="11">
        <f t="shared" si="28"/>
        <v>0.115413</v>
      </c>
      <c r="S49" s="17">
        <f t="shared" si="29"/>
        <v>0.331437929717637</v>
      </c>
      <c r="T49" s="3">
        <v>0.01</v>
      </c>
      <c r="U49" s="18">
        <f t="shared" si="30"/>
        <v>0.00331437929717637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0.0313643792971764</v>
      </c>
      <c r="AR49" s="25">
        <f t="shared" si="36"/>
        <v>64.1183333333333</v>
      </c>
      <c r="AS49" s="1">
        <f t="shared" si="37"/>
        <v>0.18</v>
      </c>
      <c r="AT49" s="2">
        <f t="shared" si="41"/>
        <v>52.55</v>
      </c>
      <c r="AU49" s="1">
        <f t="shared" si="38"/>
        <v>127449.738980857</v>
      </c>
    </row>
    <row r="50" s="1" customFormat="1" spans="1:47">
      <c r="A50" s="6"/>
      <c r="B50" s="6"/>
      <c r="C50" s="9">
        <v>6</v>
      </c>
      <c r="D50" s="12">
        <v>22.2284958256667</v>
      </c>
      <c r="E50" s="13">
        <f t="shared" si="39"/>
        <v>18.01508167</v>
      </c>
      <c r="F50" s="9" t="s">
        <v>107</v>
      </c>
      <c r="G50" s="6">
        <v>7</v>
      </c>
      <c r="H50" s="11">
        <f t="shared" si="21"/>
        <v>22.2284958256667</v>
      </c>
      <c r="I50" s="11">
        <f t="shared" si="22"/>
        <v>295.378495825667</v>
      </c>
      <c r="J50" s="11">
        <f t="shared" si="23"/>
        <v>0.254811000152602</v>
      </c>
      <c r="K50" s="11">
        <f t="shared" si="24"/>
        <v>64.1183333333333</v>
      </c>
      <c r="L50" s="11">
        <f t="shared" si="25"/>
        <v>0.641183333333333</v>
      </c>
      <c r="M50" s="6" t="s">
        <v>107</v>
      </c>
      <c r="N50" s="6"/>
      <c r="O50" s="11">
        <f t="shared" si="40"/>
        <v>1.77245993088664</v>
      </c>
      <c r="P50" s="11">
        <f t="shared" si="26"/>
        <v>0.451642287719637</v>
      </c>
      <c r="Q50" s="16">
        <f t="shared" si="27"/>
        <v>0.0812956117895347</v>
      </c>
      <c r="R50" s="11">
        <f t="shared" si="28"/>
        <v>0.115413</v>
      </c>
      <c r="S50" s="17">
        <f t="shared" si="29"/>
        <v>0.704388689225085</v>
      </c>
      <c r="T50" s="3">
        <v>0.01</v>
      </c>
      <c r="U50" s="18">
        <f t="shared" si="30"/>
        <v>0.00704388689225085</v>
      </c>
      <c r="V50" s="17"/>
      <c r="W50" s="3"/>
      <c r="X50" s="18"/>
      <c r="Y50" s="19">
        <v>0.04</v>
      </c>
      <c r="Z50" s="3">
        <v>0.29</v>
      </c>
      <c r="AA50" s="20">
        <f t="shared" si="31"/>
        <v>0.0116</v>
      </c>
      <c r="AB50" s="3">
        <v>0.015</v>
      </c>
      <c r="AC50" s="3">
        <v>0.28</v>
      </c>
      <c r="AD50" s="20">
        <f t="shared" si="32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0.0350938868922508</v>
      </c>
      <c r="AR50" s="25">
        <f t="shared" si="36"/>
        <v>64.1183333333333</v>
      </c>
      <c r="AS50" s="1">
        <f t="shared" si="37"/>
        <v>0.18</v>
      </c>
      <c r="AT50" s="2">
        <f t="shared" si="41"/>
        <v>52.55</v>
      </c>
      <c r="AU50" s="1">
        <f t="shared" si="38"/>
        <v>142604.662501443</v>
      </c>
    </row>
    <row r="51" s="1" customFormat="1" spans="1:47">
      <c r="A51" s="6"/>
      <c r="B51" s="6"/>
      <c r="C51" s="9">
        <v>7</v>
      </c>
      <c r="D51" s="12">
        <v>25.7119521364516</v>
      </c>
      <c r="E51" s="13">
        <f t="shared" si="39"/>
        <v>22.2284958256667</v>
      </c>
      <c r="F51" s="9" t="s">
        <v>107</v>
      </c>
      <c r="G51" s="6">
        <v>8</v>
      </c>
      <c r="H51" s="11">
        <f t="shared" si="21"/>
        <v>25.7119521364516</v>
      </c>
      <c r="I51" s="11">
        <f t="shared" si="22"/>
        <v>298.861952136452</v>
      </c>
      <c r="J51" s="11">
        <f t="shared" si="23"/>
        <v>0.374180814142941</v>
      </c>
      <c r="K51" s="11">
        <f t="shared" si="24"/>
        <v>64.1183333333333</v>
      </c>
      <c r="L51" s="11">
        <f t="shared" si="25"/>
        <v>0.641183333333333</v>
      </c>
      <c r="M51" s="6" t="s">
        <v>107</v>
      </c>
      <c r="N51" s="6"/>
      <c r="O51" s="11">
        <f t="shared" si="40"/>
        <v>1.96200097650034</v>
      </c>
      <c r="P51" s="11">
        <f t="shared" si="26"/>
        <v>0.734143122736142</v>
      </c>
      <c r="Q51" s="16">
        <f t="shared" si="27"/>
        <v>0.132145762092506</v>
      </c>
      <c r="R51" s="11">
        <f t="shared" si="28"/>
        <v>0.115413</v>
      </c>
      <c r="S51" s="17">
        <f t="shared" si="29"/>
        <v>1.14498160599331</v>
      </c>
      <c r="T51" s="3">
        <v>0.01</v>
      </c>
      <c r="U51" s="18">
        <f t="shared" si="30"/>
        <v>0.0114498160599331</v>
      </c>
      <c r="V51" s="17"/>
      <c r="W51" s="3"/>
      <c r="X51" s="18"/>
      <c r="Y51" s="19">
        <v>0.04</v>
      </c>
      <c r="Z51" s="3">
        <v>0.29</v>
      </c>
      <c r="AA51" s="20">
        <f t="shared" si="31"/>
        <v>0.0116</v>
      </c>
      <c r="AB51" s="3">
        <v>0.015</v>
      </c>
      <c r="AC51" s="3">
        <v>0.28</v>
      </c>
      <c r="AD51" s="20">
        <f t="shared" si="32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0.0394998160599331</v>
      </c>
      <c r="AR51" s="25">
        <f t="shared" si="36"/>
        <v>64.1183333333333</v>
      </c>
      <c r="AS51" s="1">
        <f t="shared" si="37"/>
        <v>0.18</v>
      </c>
      <c r="AT51" s="2">
        <f t="shared" si="41"/>
        <v>52.55</v>
      </c>
      <c r="AU51" s="1">
        <f t="shared" si="38"/>
        <v>160508.237670865</v>
      </c>
    </row>
    <row r="52" s="1" customFormat="1" spans="1:47">
      <c r="A52" s="6"/>
      <c r="B52" s="6"/>
      <c r="C52" s="9">
        <v>8</v>
      </c>
      <c r="D52" s="12">
        <v>23.0826205451613</v>
      </c>
      <c r="E52" s="13">
        <f t="shared" si="39"/>
        <v>25.7119521364516</v>
      </c>
      <c r="F52" s="9" t="s">
        <v>107</v>
      </c>
      <c r="G52" s="6">
        <v>9</v>
      </c>
      <c r="H52" s="11">
        <f t="shared" si="21"/>
        <v>23.0826205451613</v>
      </c>
      <c r="I52" s="11">
        <f t="shared" si="22"/>
        <v>296.232620545161</v>
      </c>
      <c r="J52" s="11">
        <f t="shared" si="23"/>
        <v>0.280217538486765</v>
      </c>
      <c r="K52" s="11">
        <f t="shared" si="24"/>
        <v>64.1183333333333</v>
      </c>
      <c r="L52" s="11">
        <f t="shared" si="25"/>
        <v>0.641183333333333</v>
      </c>
      <c r="M52" s="6" t="s">
        <v>107</v>
      </c>
      <c r="N52" s="6"/>
      <c r="O52" s="11">
        <f t="shared" si="40"/>
        <v>1.86904118709753</v>
      </c>
      <c r="P52" s="11">
        <f t="shared" si="26"/>
        <v>0.523738120778851</v>
      </c>
      <c r="Q52" s="16">
        <f t="shared" si="27"/>
        <v>0.0942728617401931</v>
      </c>
      <c r="R52" s="11">
        <f t="shared" si="28"/>
        <v>0.115413</v>
      </c>
      <c r="S52" s="17">
        <f t="shared" si="29"/>
        <v>0.816830528105093</v>
      </c>
      <c r="T52" s="3">
        <v>0.01</v>
      </c>
      <c r="U52" s="18">
        <f t="shared" si="30"/>
        <v>0.00816830528105093</v>
      </c>
      <c r="V52" s="17"/>
      <c r="W52" s="3"/>
      <c r="X52" s="18"/>
      <c r="Y52" s="19">
        <v>0.04</v>
      </c>
      <c r="Z52" s="3">
        <v>0.29</v>
      </c>
      <c r="AA52" s="20">
        <f t="shared" si="31"/>
        <v>0.0116</v>
      </c>
      <c r="AB52" s="3">
        <v>0.015</v>
      </c>
      <c r="AC52" s="3">
        <v>0.28</v>
      </c>
      <c r="AD52" s="20">
        <f t="shared" si="32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0.0362183052810509</v>
      </c>
      <c r="AR52" s="25">
        <f t="shared" si="36"/>
        <v>64.1183333333333</v>
      </c>
      <c r="AS52" s="1">
        <f t="shared" si="37"/>
        <v>0.18</v>
      </c>
      <c r="AT52" s="2">
        <f t="shared" si="41"/>
        <v>52.55</v>
      </c>
      <c r="AU52" s="1">
        <f t="shared" si="38"/>
        <v>147173.757550321</v>
      </c>
    </row>
    <row r="53" s="1" customFormat="1" spans="1:47">
      <c r="A53" s="6"/>
      <c r="B53" s="6"/>
      <c r="C53" s="9">
        <v>9</v>
      </c>
      <c r="D53" s="12">
        <v>18.3457832214333</v>
      </c>
      <c r="E53" s="13">
        <f t="shared" si="39"/>
        <v>23.0826205451613</v>
      </c>
      <c r="F53" s="9" t="s">
        <v>107</v>
      </c>
      <c r="G53" s="6">
        <v>10</v>
      </c>
      <c r="H53" s="11">
        <f t="shared" si="21"/>
        <v>18.3457832214333</v>
      </c>
      <c r="I53" s="11">
        <f t="shared" si="22"/>
        <v>291.495783221433</v>
      </c>
      <c r="J53" s="11">
        <f t="shared" si="23"/>
        <v>0.164259243524476</v>
      </c>
      <c r="K53" s="11">
        <f t="shared" si="24"/>
        <v>64.1183333333333</v>
      </c>
      <c r="L53" s="11">
        <f t="shared" si="25"/>
        <v>0.641183333333333</v>
      </c>
      <c r="M53" s="6" t="s">
        <v>107</v>
      </c>
      <c r="N53" s="6"/>
      <c r="O53" s="11">
        <f t="shared" si="40"/>
        <v>1.98648639965201</v>
      </c>
      <c r="P53" s="11">
        <f t="shared" si="26"/>
        <v>0.326298753278499</v>
      </c>
      <c r="Q53" s="16">
        <f t="shared" si="27"/>
        <v>0.0587337755901298</v>
      </c>
      <c r="R53" s="11">
        <f t="shared" si="28"/>
        <v>0.115413</v>
      </c>
      <c r="S53" s="17">
        <f t="shared" si="29"/>
        <v>0.508900865501545</v>
      </c>
      <c r="T53" s="3">
        <v>0.01</v>
      </c>
      <c r="U53" s="18">
        <f t="shared" si="30"/>
        <v>0.00508900865501545</v>
      </c>
      <c r="V53" s="17"/>
      <c r="W53" s="3"/>
      <c r="X53" s="18"/>
      <c r="Y53" s="19">
        <v>0.02</v>
      </c>
      <c r="Z53" s="3">
        <v>0.29</v>
      </c>
      <c r="AA53" s="20">
        <f t="shared" si="31"/>
        <v>0.0058</v>
      </c>
      <c r="AB53" s="3">
        <v>0.01</v>
      </c>
      <c r="AC53" s="3">
        <v>0.28</v>
      </c>
      <c r="AD53" s="20">
        <f t="shared" si="32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0.0241890086550154</v>
      </c>
      <c r="AR53" s="25">
        <f t="shared" si="36"/>
        <v>64.1183333333333</v>
      </c>
      <c r="AS53" s="1">
        <f t="shared" si="37"/>
        <v>0.18</v>
      </c>
      <c r="AT53" s="2">
        <f t="shared" si="41"/>
        <v>52.55</v>
      </c>
      <c r="AU53" s="1">
        <f t="shared" si="38"/>
        <v>98292.4868392008</v>
      </c>
    </row>
    <row r="54" s="1" customFormat="1" spans="1:47">
      <c r="A54" s="6"/>
      <c r="B54" s="6"/>
      <c r="C54" s="9">
        <v>10</v>
      </c>
      <c r="D54" s="12">
        <v>9.37839039790323</v>
      </c>
      <c r="E54" s="13">
        <f t="shared" si="39"/>
        <v>18.3457832214333</v>
      </c>
      <c r="F54" s="9" t="s">
        <v>107</v>
      </c>
      <c r="G54" s="6">
        <v>11</v>
      </c>
      <c r="H54" s="11">
        <f t="shared" si="21"/>
        <v>9.37839039790323</v>
      </c>
      <c r="I54" s="11">
        <f t="shared" si="22"/>
        <v>282.528390397903</v>
      </c>
      <c r="J54" s="11">
        <f t="shared" si="23"/>
        <v>0.056897218252174</v>
      </c>
      <c r="K54" s="11">
        <f t="shared" si="24"/>
        <v>64.1183333333333</v>
      </c>
      <c r="L54" s="11">
        <f t="shared" si="25"/>
        <v>0.641183333333333</v>
      </c>
      <c r="M54" s="6" t="s">
        <v>109</v>
      </c>
      <c r="N54" s="11">
        <f>(O53-P53)*$C$24/100</f>
        <v>1.57717826405484</v>
      </c>
      <c r="O54" s="11">
        <f t="shared" si="40"/>
        <v>0.724192715652008</v>
      </c>
      <c r="P54" s="11">
        <f t="shared" si="26"/>
        <v>0.0412045509990869</v>
      </c>
      <c r="Q54" s="16">
        <f t="shared" si="27"/>
        <v>0.00741681917983564</v>
      </c>
      <c r="R54" s="11">
        <f t="shared" si="28"/>
        <v>0.115413</v>
      </c>
      <c r="S54" s="17">
        <f t="shared" si="29"/>
        <v>0.0642632907890414</v>
      </c>
      <c r="T54" s="3">
        <v>0.01</v>
      </c>
      <c r="U54" s="18">
        <f t="shared" si="30"/>
        <v>0.000642632907890414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0.0197426329078904</v>
      </c>
      <c r="AR54" s="25">
        <f t="shared" si="36"/>
        <v>64.1183333333333</v>
      </c>
      <c r="AS54" s="1">
        <f t="shared" si="37"/>
        <v>0.18</v>
      </c>
      <c r="AT54" s="2">
        <f t="shared" si="41"/>
        <v>52.55</v>
      </c>
      <c r="AU54" s="1">
        <f t="shared" si="38"/>
        <v>80224.5562414824</v>
      </c>
    </row>
    <row r="55" s="1" customFormat="1" spans="1:48">
      <c r="A55" s="6"/>
      <c r="B55" s="6"/>
      <c r="C55" s="9">
        <v>11</v>
      </c>
      <c r="D55" s="12">
        <v>-0.132629572566667</v>
      </c>
      <c r="E55" s="13">
        <f t="shared" si="39"/>
        <v>9.37839039790323</v>
      </c>
      <c r="F55" s="9" t="s">
        <v>109</v>
      </c>
      <c r="G55" s="6">
        <v>12</v>
      </c>
      <c r="H55" s="11">
        <f t="shared" si="21"/>
        <v>-0.132629572566667</v>
      </c>
      <c r="I55" s="11">
        <f t="shared" si="22"/>
        <v>273.017370427433</v>
      </c>
      <c r="J55" s="11">
        <f t="shared" si="23"/>
        <v>0.0171272055651792</v>
      </c>
      <c r="K55" s="11">
        <f t="shared" si="24"/>
        <v>64.1183333333333</v>
      </c>
      <c r="L55" s="11">
        <f t="shared" si="25"/>
        <v>0.641183333333333</v>
      </c>
      <c r="M55" s="6" t="s">
        <v>107</v>
      </c>
      <c r="N55" s="6"/>
      <c r="O55" s="11">
        <f t="shared" si="40"/>
        <v>1.32417149798625</v>
      </c>
      <c r="P55" s="11">
        <f t="shared" si="26"/>
        <v>0.0226793574495618</v>
      </c>
      <c r="Q55" s="16">
        <f t="shared" si="27"/>
        <v>0.00408228434092113</v>
      </c>
      <c r="R55" s="11">
        <f t="shared" si="28"/>
        <v>0.115413</v>
      </c>
      <c r="S55" s="17">
        <f t="shared" si="29"/>
        <v>0.0353710963316188</v>
      </c>
      <c r="T55" s="3">
        <v>0.01</v>
      </c>
      <c r="U55" s="18">
        <f t="shared" si="30"/>
        <v>0.000353710963316189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0.0194537109633162</v>
      </c>
      <c r="AR55" s="25">
        <f t="shared" si="36"/>
        <v>64.1183333333333</v>
      </c>
      <c r="AS55" s="1">
        <f t="shared" si="37"/>
        <v>0.18</v>
      </c>
      <c r="AT55" s="2">
        <f t="shared" si="41"/>
        <v>52.55</v>
      </c>
      <c r="AU55" s="1">
        <f t="shared" si="38"/>
        <v>79050.5165427232</v>
      </c>
      <c r="AV55" s="1">
        <f>SUM(AU44:AU55)</f>
        <v>1269703.53727661</v>
      </c>
    </row>
    <row r="56" s="1" customFormat="1" spans="1:46">
      <c r="A56" s="6"/>
      <c r="B56" s="6"/>
      <c r="C56" s="9">
        <v>12</v>
      </c>
      <c r="D56" s="12">
        <v>-7.60380710564516</v>
      </c>
      <c r="E56" s="13">
        <f t="shared" si="39"/>
        <v>-0.132629572566667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-5</v>
      </c>
      <c r="E60" s="9"/>
      <c r="F60" s="9"/>
      <c r="G60" s="6">
        <v>1</v>
      </c>
      <c r="H60" s="11">
        <f t="shared" ref="H60:H71" si="42">E61</f>
        <v>-5</v>
      </c>
      <c r="I60" s="11">
        <f t="shared" ref="I60:I71" si="43">H60+273.15</f>
        <v>268.15</v>
      </c>
      <c r="J60" s="11">
        <f t="shared" ref="J60:J71" si="44">EXP(($C$18*(I60-$C$16))/($C$19*I60*$C$16))</f>
        <v>0.00896487173486583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0.0123688335325944</v>
      </c>
      <c r="Q60" s="16">
        <f t="shared" ref="Q60:Q71" si="48">P60*$B$62</f>
        <v>0.00123688335325944</v>
      </c>
      <c r="R60" s="11">
        <f t="shared" ref="R60:R71" si="49">L60*$B$62</f>
        <v>0.13797</v>
      </c>
      <c r="S60" s="17">
        <f t="shared" ref="S60:S71" si="50">Q60/R60</f>
        <v>0.00896487173486583</v>
      </c>
      <c r="T60" s="3">
        <v>0.01</v>
      </c>
      <c r="U60" s="18">
        <f t="shared" ref="U60:U71" si="51">S60*T60</f>
        <v>8.96487173486583e-5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0.0123896487173487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0.541666666666667</v>
      </c>
      <c r="AU60" s="1">
        <f t="shared" ref="AU60:AU71" si="59">AT60*10000*AS60*0.67*AR60*AQ60</f>
        <v>620.369689586204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-8.39600925996774</v>
      </c>
      <c r="E61" s="13">
        <f t="shared" ref="E61:E72" si="60">D60</f>
        <v>-5</v>
      </c>
      <c r="F61" s="9" t="s">
        <v>107</v>
      </c>
      <c r="G61" s="6">
        <v>2</v>
      </c>
      <c r="H61" s="11">
        <f t="shared" si="42"/>
        <v>-8.39600925996774</v>
      </c>
      <c r="I61" s="11">
        <f t="shared" si="43"/>
        <v>264.753990740032</v>
      </c>
      <c r="J61" s="11">
        <f t="shared" si="44"/>
        <v>0.00562685977324978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2.74703116646741</v>
      </c>
      <c r="P61" s="11">
        <f t="shared" si="47"/>
        <v>0.0154571591664589</v>
      </c>
      <c r="Q61" s="16">
        <f t="shared" si="48"/>
        <v>0.00154571591664589</v>
      </c>
      <c r="R61" s="11">
        <f t="shared" si="49"/>
        <v>0.13797</v>
      </c>
      <c r="S61" s="17">
        <f t="shared" si="50"/>
        <v>0.0112032754703623</v>
      </c>
      <c r="T61" s="3">
        <v>0.01</v>
      </c>
      <c r="U61" s="18">
        <f t="shared" si="51"/>
        <v>0.000112032754703623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0.0124120327547036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0.541666666666667</v>
      </c>
      <c r="AU61" s="1">
        <f t="shared" si="59"/>
        <v>621.490494430827</v>
      </c>
    </row>
    <row r="62" s="1" customFormat="1" spans="1:47">
      <c r="A62" s="6" t="s">
        <v>70</v>
      </c>
      <c r="B62" s="6">
        <v>0.1</v>
      </c>
      <c r="C62" s="9">
        <v>2</v>
      </c>
      <c r="D62" s="12">
        <v>-4.16577038332143</v>
      </c>
      <c r="E62" s="13">
        <f t="shared" si="60"/>
        <v>-8.39600925996774</v>
      </c>
      <c r="F62" s="9" t="s">
        <v>107</v>
      </c>
      <c r="G62" s="6">
        <v>3</v>
      </c>
      <c r="H62" s="11">
        <f t="shared" si="42"/>
        <v>-4.16577038332143</v>
      </c>
      <c r="I62" s="11">
        <f t="shared" si="43"/>
        <v>268.984229616679</v>
      </c>
      <c r="J62" s="11">
        <f t="shared" si="44"/>
        <v>0.0100334943517607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4.11127400730095</v>
      </c>
      <c r="P62" s="11">
        <f t="shared" si="47"/>
        <v>0.0412504445307947</v>
      </c>
      <c r="Q62" s="16">
        <f t="shared" si="48"/>
        <v>0.00412504445307947</v>
      </c>
      <c r="R62" s="11">
        <f t="shared" si="49"/>
        <v>0.13797</v>
      </c>
      <c r="S62" s="17">
        <f t="shared" si="50"/>
        <v>0.029898126064213</v>
      </c>
      <c r="T62" s="3">
        <v>0.01</v>
      </c>
      <c r="U62" s="18">
        <f t="shared" si="51"/>
        <v>0.00029898126064213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0.0125989812606421</v>
      </c>
      <c r="AR62" s="25">
        <f t="shared" si="57"/>
        <v>137.97</v>
      </c>
      <c r="AS62" s="1">
        <f t="shared" si="58"/>
        <v>0.1</v>
      </c>
      <c r="AT62" s="2">
        <f t="shared" si="62"/>
        <v>0.541666666666667</v>
      </c>
      <c r="AU62" s="1">
        <f t="shared" si="59"/>
        <v>630.851307577634</v>
      </c>
    </row>
    <row r="63" s="1" customFormat="1" spans="1:47">
      <c r="A63" s="6"/>
      <c r="B63" s="6"/>
      <c r="C63" s="9">
        <v>3</v>
      </c>
      <c r="D63" s="12">
        <v>2.76480797751613</v>
      </c>
      <c r="E63" s="13">
        <f t="shared" si="60"/>
        <v>-4.16577038332143</v>
      </c>
      <c r="F63" s="9" t="s">
        <v>107</v>
      </c>
      <c r="G63" s="6">
        <v>4</v>
      </c>
      <c r="H63" s="11">
        <f t="shared" si="42"/>
        <v>2.76480797751613</v>
      </c>
      <c r="I63" s="11">
        <f t="shared" si="43"/>
        <v>275.914807977516</v>
      </c>
      <c r="J63" s="11">
        <f t="shared" si="44"/>
        <v>0.0249077537973927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5.44972356277015</v>
      </c>
      <c r="P63" s="11">
        <f t="shared" si="47"/>
        <v>0.135740372765328</v>
      </c>
      <c r="Q63" s="16">
        <f t="shared" si="48"/>
        <v>0.0135740372765328</v>
      </c>
      <c r="R63" s="11">
        <f t="shared" si="49"/>
        <v>0.13797</v>
      </c>
      <c r="S63" s="17">
        <f t="shared" si="50"/>
        <v>0.0983839767814224</v>
      </c>
      <c r="T63" s="3">
        <v>0.01</v>
      </c>
      <c r="U63" s="18">
        <f t="shared" si="51"/>
        <v>0.000983839767814224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0.0132838397678142</v>
      </c>
      <c r="AR63" s="25">
        <f t="shared" si="57"/>
        <v>137.97</v>
      </c>
      <c r="AS63" s="1">
        <f t="shared" si="58"/>
        <v>0.1</v>
      </c>
      <c r="AT63" s="2">
        <f t="shared" si="62"/>
        <v>0.541666666666667</v>
      </c>
      <c r="AU63" s="1">
        <f t="shared" si="59"/>
        <v>665.143277366084</v>
      </c>
    </row>
    <row r="64" s="1" customFormat="1" spans="1:47">
      <c r="A64" s="6"/>
      <c r="B64" s="6"/>
      <c r="C64" s="9">
        <v>4</v>
      </c>
      <c r="D64" s="12">
        <v>12.3198002163</v>
      </c>
      <c r="E64" s="13">
        <f t="shared" si="60"/>
        <v>2.76480797751613</v>
      </c>
      <c r="F64" s="9" t="s">
        <v>107</v>
      </c>
      <c r="G64" s="6">
        <v>5</v>
      </c>
      <c r="H64" s="11">
        <f t="shared" si="42"/>
        <v>12.3198002163</v>
      </c>
      <c r="I64" s="11">
        <f t="shared" si="43"/>
        <v>285.4698002163</v>
      </c>
      <c r="J64" s="11">
        <f t="shared" si="44"/>
        <v>0.0811537183508031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5.04828403050458</v>
      </c>
      <c r="O64" s="11">
        <f t="shared" si="61"/>
        <v>1.64539915950024</v>
      </c>
      <c r="P64" s="11">
        <f t="shared" si="47"/>
        <v>0.133530259964731</v>
      </c>
      <c r="Q64" s="16">
        <f t="shared" si="48"/>
        <v>0.0133530259964731</v>
      </c>
      <c r="R64" s="11">
        <f t="shared" si="49"/>
        <v>0.13797</v>
      </c>
      <c r="S64" s="17">
        <f t="shared" si="50"/>
        <v>0.0967820975318769</v>
      </c>
      <c r="T64" s="3">
        <v>0.01</v>
      </c>
      <c r="U64" s="18">
        <f t="shared" si="51"/>
        <v>0.000967820975318769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0.0190178209753188</v>
      </c>
      <c r="AR64" s="25">
        <f t="shared" si="57"/>
        <v>137.97</v>
      </c>
      <c r="AS64" s="1">
        <f t="shared" si="58"/>
        <v>0.1</v>
      </c>
      <c r="AT64" s="2">
        <f t="shared" si="62"/>
        <v>0.541666666666667</v>
      </c>
      <c r="AU64" s="1">
        <f t="shared" si="59"/>
        <v>952.252962470533</v>
      </c>
    </row>
    <row r="65" s="1" customFormat="1" spans="1:47">
      <c r="A65" s="6"/>
      <c r="B65" s="6"/>
      <c r="C65" s="9">
        <v>5</v>
      </c>
      <c r="D65" s="12">
        <v>18.01508167</v>
      </c>
      <c r="E65" s="13">
        <f t="shared" si="60"/>
        <v>12.3198002163</v>
      </c>
      <c r="F65" s="9" t="s">
        <v>109</v>
      </c>
      <c r="G65" s="6">
        <v>6</v>
      </c>
      <c r="H65" s="11">
        <f t="shared" si="42"/>
        <v>18.01508167</v>
      </c>
      <c r="I65" s="11">
        <f t="shared" si="43"/>
        <v>291.16508167</v>
      </c>
      <c r="J65" s="11">
        <f t="shared" si="44"/>
        <v>0.158144221189016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2.89156889953551</v>
      </c>
      <c r="P65" s="11">
        <f t="shared" si="47"/>
        <v>0.457284911631424</v>
      </c>
      <c r="Q65" s="16">
        <f t="shared" si="48"/>
        <v>0.0457284911631425</v>
      </c>
      <c r="R65" s="11">
        <f t="shared" si="49"/>
        <v>0.13797</v>
      </c>
      <c r="S65" s="17">
        <f t="shared" si="50"/>
        <v>0.331437929717638</v>
      </c>
      <c r="T65" s="3">
        <v>0.01</v>
      </c>
      <c r="U65" s="18">
        <f t="shared" si="51"/>
        <v>0.00331437929717638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0.0213643792971764</v>
      </c>
      <c r="AR65" s="25">
        <f t="shared" si="57"/>
        <v>137.97</v>
      </c>
      <c r="AS65" s="1">
        <f t="shared" si="58"/>
        <v>0.1</v>
      </c>
      <c r="AT65" s="2">
        <f t="shared" si="62"/>
        <v>0.541666666666667</v>
      </c>
      <c r="AU65" s="1">
        <f t="shared" si="59"/>
        <v>1069.74892147124</v>
      </c>
    </row>
    <row r="66" s="1" customFormat="1" spans="1:47">
      <c r="A66" s="6"/>
      <c r="B66" s="6"/>
      <c r="C66" s="9">
        <v>6</v>
      </c>
      <c r="D66" s="12">
        <v>22.2284958256667</v>
      </c>
      <c r="E66" s="13">
        <f t="shared" si="60"/>
        <v>18.01508167</v>
      </c>
      <c r="F66" s="9" t="s">
        <v>107</v>
      </c>
      <c r="G66" s="6">
        <v>7</v>
      </c>
      <c r="H66" s="11">
        <f t="shared" si="42"/>
        <v>22.2284958256667</v>
      </c>
      <c r="I66" s="11">
        <f t="shared" si="43"/>
        <v>295.378495825667</v>
      </c>
      <c r="J66" s="11">
        <f t="shared" si="44"/>
        <v>0.254811000152602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3.81398398790409</v>
      </c>
      <c r="P66" s="11">
        <f t="shared" si="47"/>
        <v>0.97184507452385</v>
      </c>
      <c r="Q66" s="16">
        <f t="shared" si="48"/>
        <v>0.097184507452385</v>
      </c>
      <c r="R66" s="11">
        <f t="shared" si="49"/>
        <v>0.13797</v>
      </c>
      <c r="S66" s="17">
        <f t="shared" si="50"/>
        <v>0.704388689225085</v>
      </c>
      <c r="T66" s="3">
        <v>0.01</v>
      </c>
      <c r="U66" s="18">
        <f t="shared" si="51"/>
        <v>0.00704388689225085</v>
      </c>
      <c r="V66" s="17"/>
      <c r="W66" s="3"/>
      <c r="X66" s="18"/>
      <c r="Y66" s="19">
        <v>0.04</v>
      </c>
      <c r="Z66" s="3">
        <v>0.06</v>
      </c>
      <c r="AA66" s="20">
        <f t="shared" si="52"/>
        <v>0.0024</v>
      </c>
      <c r="AB66" s="3">
        <v>0.015</v>
      </c>
      <c r="AC66" s="3">
        <v>0.63</v>
      </c>
      <c r="AD66" s="20">
        <f t="shared" si="53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0.0250938868922509</v>
      </c>
      <c r="AR66" s="25">
        <f t="shared" si="57"/>
        <v>137.97</v>
      </c>
      <c r="AS66" s="1">
        <f t="shared" si="58"/>
        <v>0.1</v>
      </c>
      <c r="AT66" s="2">
        <f t="shared" si="62"/>
        <v>0.541666666666667</v>
      </c>
      <c r="AU66" s="1">
        <f t="shared" si="59"/>
        <v>1256.49138058761</v>
      </c>
    </row>
    <row r="67" s="1" customFormat="1" spans="1:47">
      <c r="A67" s="6"/>
      <c r="B67" s="6"/>
      <c r="C67" s="9">
        <v>7</v>
      </c>
      <c r="D67" s="12">
        <v>25.7119521364516</v>
      </c>
      <c r="E67" s="13">
        <f t="shared" si="60"/>
        <v>22.2284958256667</v>
      </c>
      <c r="F67" s="9" t="s">
        <v>107</v>
      </c>
      <c r="G67" s="6">
        <v>8</v>
      </c>
      <c r="H67" s="11">
        <f t="shared" si="42"/>
        <v>25.7119521364516</v>
      </c>
      <c r="I67" s="11">
        <f t="shared" si="43"/>
        <v>298.861952136452</v>
      </c>
      <c r="J67" s="11">
        <f t="shared" si="44"/>
        <v>0.374180814142941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4.22183891338024</v>
      </c>
      <c r="P67" s="11">
        <f t="shared" si="47"/>
        <v>1.57973112178897</v>
      </c>
      <c r="Q67" s="16">
        <f t="shared" si="48"/>
        <v>0.157973112178897</v>
      </c>
      <c r="R67" s="11">
        <f t="shared" si="49"/>
        <v>0.13797</v>
      </c>
      <c r="S67" s="17">
        <f t="shared" si="50"/>
        <v>1.14498160599331</v>
      </c>
      <c r="T67" s="3">
        <v>0.01</v>
      </c>
      <c r="U67" s="18">
        <f t="shared" si="51"/>
        <v>0.0114498160599331</v>
      </c>
      <c r="V67" s="17"/>
      <c r="W67" s="3"/>
      <c r="X67" s="18"/>
      <c r="Y67" s="19">
        <v>0.04</v>
      </c>
      <c r="Z67" s="3">
        <v>0.06</v>
      </c>
      <c r="AA67" s="20">
        <f t="shared" si="52"/>
        <v>0.0024</v>
      </c>
      <c r="AB67" s="3">
        <v>0.015</v>
      </c>
      <c r="AC67" s="3">
        <v>0.63</v>
      </c>
      <c r="AD67" s="20">
        <f t="shared" si="53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0.0294998160599331</v>
      </c>
      <c r="AR67" s="25">
        <f t="shared" si="57"/>
        <v>137.97</v>
      </c>
      <c r="AS67" s="1">
        <f t="shared" si="58"/>
        <v>0.1</v>
      </c>
      <c r="AT67" s="2">
        <f t="shared" si="62"/>
        <v>0.541666666666667</v>
      </c>
      <c r="AU67" s="1">
        <f t="shared" si="59"/>
        <v>1477.10335857425</v>
      </c>
    </row>
    <row r="68" s="1" customFormat="1" spans="1:47">
      <c r="A68" s="6"/>
      <c r="B68" s="6"/>
      <c r="C68" s="9">
        <v>8</v>
      </c>
      <c r="D68" s="12">
        <v>23.0826205451613</v>
      </c>
      <c r="E68" s="13">
        <f t="shared" si="60"/>
        <v>25.7119521364516</v>
      </c>
      <c r="F68" s="9" t="s">
        <v>107</v>
      </c>
      <c r="G68" s="6">
        <v>9</v>
      </c>
      <c r="H68" s="11">
        <f t="shared" si="42"/>
        <v>23.0826205451613</v>
      </c>
      <c r="I68" s="11">
        <f t="shared" si="43"/>
        <v>296.232620545161</v>
      </c>
      <c r="J68" s="11">
        <f t="shared" si="44"/>
        <v>0.280217538486765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4.02180779159127</v>
      </c>
      <c r="P68" s="11">
        <f t="shared" si="47"/>
        <v>1.1269810796266</v>
      </c>
      <c r="Q68" s="16">
        <f t="shared" si="48"/>
        <v>0.11269810796266</v>
      </c>
      <c r="R68" s="11">
        <f t="shared" si="49"/>
        <v>0.13797</v>
      </c>
      <c r="S68" s="17">
        <f t="shared" si="50"/>
        <v>0.816830528105093</v>
      </c>
      <c r="T68" s="3">
        <v>0.01</v>
      </c>
      <c r="U68" s="18">
        <f t="shared" si="51"/>
        <v>0.00816830528105093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0.015</v>
      </c>
      <c r="AC68" s="3">
        <v>0.63</v>
      </c>
      <c r="AD68" s="20">
        <f t="shared" si="53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0.0262183052810509</v>
      </c>
      <c r="AR68" s="25">
        <f t="shared" si="57"/>
        <v>137.97</v>
      </c>
      <c r="AS68" s="1">
        <f t="shared" si="58"/>
        <v>0.1</v>
      </c>
      <c r="AT68" s="2">
        <f t="shared" si="62"/>
        <v>0.541666666666667</v>
      </c>
      <c r="AU68" s="1">
        <f t="shared" si="59"/>
        <v>1312.79282243949</v>
      </c>
    </row>
    <row r="69" s="1" customFormat="1" spans="1:47">
      <c r="A69" s="6"/>
      <c r="B69" s="6"/>
      <c r="C69" s="9">
        <v>9</v>
      </c>
      <c r="D69" s="12">
        <v>18.3457832214333</v>
      </c>
      <c r="E69" s="13">
        <f t="shared" si="60"/>
        <v>23.0826205451613</v>
      </c>
      <c r="F69" s="9" t="s">
        <v>107</v>
      </c>
      <c r="G69" s="6">
        <v>10</v>
      </c>
      <c r="H69" s="11">
        <f t="shared" si="42"/>
        <v>18.3457832214333</v>
      </c>
      <c r="I69" s="11">
        <f t="shared" si="43"/>
        <v>291.495783221433</v>
      </c>
      <c r="J69" s="11">
        <f t="shared" si="44"/>
        <v>0.164259243524476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4.27452671196467</v>
      </c>
      <c r="P69" s="11">
        <f t="shared" si="47"/>
        <v>0.702130524132481</v>
      </c>
      <c r="Q69" s="16">
        <f t="shared" si="48"/>
        <v>0.0702130524132481</v>
      </c>
      <c r="R69" s="11">
        <f t="shared" si="49"/>
        <v>0.13797</v>
      </c>
      <c r="S69" s="17">
        <f t="shared" si="50"/>
        <v>0.508900865501545</v>
      </c>
      <c r="T69" s="3">
        <v>0.01</v>
      </c>
      <c r="U69" s="18">
        <f t="shared" si="51"/>
        <v>0.00508900865501545</v>
      </c>
      <c r="V69" s="17"/>
      <c r="W69" s="3"/>
      <c r="X69" s="18"/>
      <c r="Y69" s="19">
        <v>0.02</v>
      </c>
      <c r="Z69" s="3">
        <v>0.06</v>
      </c>
      <c r="AA69" s="20">
        <f t="shared" si="52"/>
        <v>0.0012</v>
      </c>
      <c r="AB69" s="3">
        <v>0.01</v>
      </c>
      <c r="AC69" s="3">
        <v>0.63</v>
      </c>
      <c r="AD69" s="20">
        <f t="shared" si="53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0.0173890086550154</v>
      </c>
      <c r="AR69" s="25">
        <f t="shared" si="57"/>
        <v>137.97</v>
      </c>
      <c r="AS69" s="1">
        <f t="shared" si="58"/>
        <v>0.1</v>
      </c>
      <c r="AT69" s="2">
        <f t="shared" si="62"/>
        <v>0.541666666666667</v>
      </c>
      <c r="AU69" s="1">
        <f t="shared" si="59"/>
        <v>870.69570313308</v>
      </c>
    </row>
    <row r="70" s="1" customFormat="1" spans="1:47">
      <c r="A70" s="6"/>
      <c r="B70" s="6"/>
      <c r="C70" s="9">
        <v>10</v>
      </c>
      <c r="D70" s="12">
        <v>9.37839039790323</v>
      </c>
      <c r="E70" s="13">
        <f t="shared" si="60"/>
        <v>18.3457832214333</v>
      </c>
      <c r="F70" s="9" t="s">
        <v>107</v>
      </c>
      <c r="G70" s="6">
        <v>11</v>
      </c>
      <c r="H70" s="11">
        <f t="shared" si="42"/>
        <v>9.37839039790323</v>
      </c>
      <c r="I70" s="11">
        <f t="shared" si="43"/>
        <v>282.528390397903</v>
      </c>
      <c r="J70" s="11">
        <f t="shared" si="44"/>
        <v>0.056897218252174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3.39377637844058</v>
      </c>
      <c r="O70" s="11">
        <f t="shared" si="61"/>
        <v>1.55831980939161</v>
      </c>
      <c r="P70" s="11">
        <f t="shared" si="47"/>
        <v>0.0886640623016405</v>
      </c>
      <c r="Q70" s="16">
        <f t="shared" si="48"/>
        <v>0.00886640623016405</v>
      </c>
      <c r="R70" s="11">
        <f t="shared" si="49"/>
        <v>0.13797</v>
      </c>
      <c r="S70" s="17">
        <f t="shared" si="50"/>
        <v>0.0642632907890414</v>
      </c>
      <c r="T70" s="3">
        <v>0.01</v>
      </c>
      <c r="U70" s="18">
        <f t="shared" si="51"/>
        <v>0.000642632907890414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0.0129426329078904</v>
      </c>
      <c r="AR70" s="25">
        <f t="shared" si="57"/>
        <v>137.97</v>
      </c>
      <c r="AS70" s="1">
        <f t="shared" si="58"/>
        <v>0.1</v>
      </c>
      <c r="AT70" s="2">
        <f t="shared" si="62"/>
        <v>0.541666666666667</v>
      </c>
      <c r="AU70" s="1">
        <f t="shared" si="59"/>
        <v>648.058499693637</v>
      </c>
    </row>
    <row r="71" s="1" customFormat="1" spans="1:48">
      <c r="A71" s="6"/>
      <c r="B71" s="6"/>
      <c r="C71" s="9">
        <v>11</v>
      </c>
      <c r="D71" s="12">
        <v>-0.132629572566667</v>
      </c>
      <c r="E71" s="13">
        <f t="shared" si="60"/>
        <v>9.37839039790323</v>
      </c>
      <c r="F71" s="9" t="s">
        <v>109</v>
      </c>
      <c r="G71" s="6">
        <v>12</v>
      </c>
      <c r="H71" s="11">
        <f t="shared" si="42"/>
        <v>-0.132629572566667</v>
      </c>
      <c r="I71" s="11">
        <f t="shared" si="43"/>
        <v>273.017370427433</v>
      </c>
      <c r="J71" s="11">
        <f t="shared" si="44"/>
        <v>0.0171272055651792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2.84935574708997</v>
      </c>
      <c r="P71" s="11">
        <f t="shared" si="47"/>
        <v>0.0488015016087345</v>
      </c>
      <c r="Q71" s="16">
        <f t="shared" si="48"/>
        <v>0.00488015016087345</v>
      </c>
      <c r="R71" s="11">
        <f t="shared" si="49"/>
        <v>0.13797</v>
      </c>
      <c r="S71" s="17">
        <f t="shared" si="50"/>
        <v>0.0353710963316189</v>
      </c>
      <c r="T71" s="3">
        <v>0.01</v>
      </c>
      <c r="U71" s="18">
        <f t="shared" si="51"/>
        <v>0.000353710963316189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0.0126537109633162</v>
      </c>
      <c r="AR71" s="25">
        <f t="shared" si="57"/>
        <v>137.97</v>
      </c>
      <c r="AS71" s="1">
        <f t="shared" si="58"/>
        <v>0.1</v>
      </c>
      <c r="AT71" s="2">
        <f t="shared" si="62"/>
        <v>0.541666666666667</v>
      </c>
      <c r="AU71" s="1">
        <f t="shared" si="59"/>
        <v>633.59171204217</v>
      </c>
      <c r="AV71" s="1">
        <f>SUM(AU60:AU71)</f>
        <v>10758.5901293728</v>
      </c>
    </row>
    <row r="72" s="1" customFormat="1" spans="1:46">
      <c r="A72" s="6"/>
      <c r="B72" s="6"/>
      <c r="C72" s="9">
        <v>12</v>
      </c>
      <c r="D72" s="12">
        <v>-7.60380710564516</v>
      </c>
      <c r="E72" s="13">
        <f t="shared" si="60"/>
        <v>-0.132629572566667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-5</v>
      </c>
      <c r="E76" s="9"/>
      <c r="F76" s="9"/>
      <c r="G76" s="6">
        <v>1</v>
      </c>
      <c r="H76" s="11">
        <f t="shared" ref="H76:H87" si="63">E77</f>
        <v>-5</v>
      </c>
      <c r="I76" s="11">
        <f t="shared" ref="I76:I87" si="64">H76+273.15</f>
        <v>268.15</v>
      </c>
      <c r="J76" s="11">
        <f t="shared" ref="J76:J87" si="65">EXP(($C$18*(I76-$C$16))/($C$19*I76*$C$16))</f>
        <v>0.00896487173486583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0.000701609538786714</v>
      </c>
      <c r="Q76" s="16">
        <f t="shared" ref="Q76:Q87" si="69">P76*$B$78</f>
        <v>0.000133305812369476</v>
      </c>
      <c r="R76" s="11">
        <f t="shared" ref="R76:R87" si="70">L76*$B$78</f>
        <v>0.0148697958333333</v>
      </c>
      <c r="S76" s="17">
        <f t="shared" ref="S76:S87" si="71">Q76/R76</f>
        <v>0.00896487173486585</v>
      </c>
      <c r="T76" s="3">
        <v>0.01</v>
      </c>
      <c r="U76" s="18">
        <f t="shared" ref="U76:U87" si="72">S76*T76</f>
        <v>8.96487173486585e-5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0.0116896487173487</v>
      </c>
      <c r="AR76" s="25">
        <f t="shared" ref="AR76:AR87" si="77">$B$76/12</f>
        <v>7.82620833333333</v>
      </c>
      <c r="AS76" s="1">
        <f t="shared" ref="AS76:AS87" si="78">$B$78</f>
        <v>0.19</v>
      </c>
      <c r="AT76" s="2">
        <f>$E$8/12</f>
        <v>53.3916666666667</v>
      </c>
      <c r="AU76" s="1">
        <f t="shared" ref="AU76:AU87" si="79">AT76*10000*AS76*0.67*AR76*AQ76</f>
        <v>6218.05768530156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-8.39600925996774</v>
      </c>
      <c r="E77" s="13">
        <f t="shared" ref="E77:E88" si="80">D76</f>
        <v>-5</v>
      </c>
      <c r="F77" s="9" t="s">
        <v>107</v>
      </c>
      <c r="G77" s="6">
        <v>2</v>
      </c>
      <c r="H77" s="11">
        <f t="shared" si="63"/>
        <v>-8.39600925996774</v>
      </c>
      <c r="I77" s="11">
        <f t="shared" si="64"/>
        <v>264.753990740032</v>
      </c>
      <c r="J77" s="11">
        <f t="shared" si="65"/>
        <v>0.00562685977324978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0.15582255712788</v>
      </c>
      <c r="P77" s="11">
        <f t="shared" si="68"/>
        <v>0.000876791678467783</v>
      </c>
      <c r="Q77" s="16">
        <f t="shared" si="69"/>
        <v>0.000166590418908879</v>
      </c>
      <c r="R77" s="11">
        <f t="shared" si="70"/>
        <v>0.0148697958333333</v>
      </c>
      <c r="S77" s="17">
        <f t="shared" si="71"/>
        <v>0.0112032754703623</v>
      </c>
      <c r="T77" s="3">
        <v>0.01</v>
      </c>
      <c r="U77" s="18">
        <f t="shared" si="72"/>
        <v>0.000112032754703623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0.0117120327547036</v>
      </c>
      <c r="AR77" s="25">
        <f t="shared" si="77"/>
        <v>7.82620833333333</v>
      </c>
      <c r="AS77" s="1">
        <f t="shared" si="78"/>
        <v>0.19</v>
      </c>
      <c r="AT77" s="2">
        <f t="shared" ref="AT77:AT87" si="82">$E$8/12</f>
        <v>53.3916666666667</v>
      </c>
      <c r="AU77" s="1">
        <f t="shared" si="79"/>
        <v>6229.96439343869</v>
      </c>
    </row>
    <row r="78" s="1" customFormat="1" spans="1:47">
      <c r="A78" s="6" t="s">
        <v>70</v>
      </c>
      <c r="B78" s="6">
        <v>0.19</v>
      </c>
      <c r="C78" s="9">
        <v>2</v>
      </c>
      <c r="D78" s="12">
        <v>-4.16577038332143</v>
      </c>
      <c r="E78" s="13">
        <f t="shared" si="80"/>
        <v>-8.39600925996774</v>
      </c>
      <c r="F78" s="9" t="s">
        <v>107</v>
      </c>
      <c r="G78" s="6">
        <v>3</v>
      </c>
      <c r="H78" s="11">
        <f t="shared" si="63"/>
        <v>-4.16577038332143</v>
      </c>
      <c r="I78" s="11">
        <f t="shared" si="64"/>
        <v>268.984229616679</v>
      </c>
      <c r="J78" s="11">
        <f t="shared" si="65"/>
        <v>0.0100334943517607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0.233207848782745</v>
      </c>
      <c r="P78" s="11">
        <f t="shared" si="68"/>
        <v>0.00233988963354794</v>
      </c>
      <c r="Q78" s="16">
        <f t="shared" si="69"/>
        <v>0.000444579030374109</v>
      </c>
      <c r="R78" s="11">
        <f t="shared" si="70"/>
        <v>0.0148697958333333</v>
      </c>
      <c r="S78" s="17">
        <f t="shared" si="71"/>
        <v>0.0298981260642131</v>
      </c>
      <c r="T78" s="3">
        <v>0.01</v>
      </c>
      <c r="U78" s="18">
        <f t="shared" si="72"/>
        <v>0.000298981260642131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0.0118989812606421</v>
      </c>
      <c r="AR78" s="25">
        <f t="shared" si="77"/>
        <v>7.82620833333333</v>
      </c>
      <c r="AS78" s="1">
        <f t="shared" si="78"/>
        <v>0.19</v>
      </c>
      <c r="AT78" s="2">
        <f t="shared" si="82"/>
        <v>53.3916666666667</v>
      </c>
      <c r="AU78" s="1">
        <f t="shared" si="79"/>
        <v>6329.40763781792</v>
      </c>
    </row>
    <row r="79" s="1" customFormat="1" spans="1:47">
      <c r="A79" s="6"/>
      <c r="B79" s="6"/>
      <c r="C79" s="9">
        <v>3</v>
      </c>
      <c r="D79" s="12">
        <v>2.76480797751613</v>
      </c>
      <c r="E79" s="13">
        <f t="shared" si="80"/>
        <v>-4.16577038332143</v>
      </c>
      <c r="F79" s="9" t="s">
        <v>107</v>
      </c>
      <c r="G79" s="6">
        <v>4</v>
      </c>
      <c r="H79" s="11">
        <f t="shared" si="63"/>
        <v>2.76480797751613</v>
      </c>
      <c r="I79" s="11">
        <f t="shared" si="64"/>
        <v>275.914807977516</v>
      </c>
      <c r="J79" s="11">
        <f t="shared" si="65"/>
        <v>0.0249077537973927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0.309130042482531</v>
      </c>
      <c r="P79" s="11">
        <f t="shared" si="68"/>
        <v>0.00769973498953241</v>
      </c>
      <c r="Q79" s="16">
        <f t="shared" si="69"/>
        <v>0.00146294964801116</v>
      </c>
      <c r="R79" s="11">
        <f t="shared" si="70"/>
        <v>0.0148697958333333</v>
      </c>
      <c r="S79" s="17">
        <f t="shared" si="71"/>
        <v>0.0983839767814226</v>
      </c>
      <c r="T79" s="3">
        <v>0.01</v>
      </c>
      <c r="U79" s="18">
        <f t="shared" si="72"/>
        <v>0.000983839767814226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0.0125838397678142</v>
      </c>
      <c r="AR79" s="25">
        <f t="shared" si="77"/>
        <v>7.82620833333333</v>
      </c>
      <c r="AS79" s="1">
        <f t="shared" si="78"/>
        <v>0.19</v>
      </c>
      <c r="AT79" s="2">
        <f t="shared" si="82"/>
        <v>53.3916666666667</v>
      </c>
      <c r="AU79" s="1">
        <f t="shared" si="79"/>
        <v>6693.70341836995</v>
      </c>
    </row>
    <row r="80" s="1" customFormat="1" spans="1:47">
      <c r="A80" s="6"/>
      <c r="B80" s="6"/>
      <c r="C80" s="9">
        <v>4</v>
      </c>
      <c r="D80" s="12">
        <v>12.3198002163</v>
      </c>
      <c r="E80" s="13">
        <f t="shared" si="80"/>
        <v>2.76480797751613</v>
      </c>
      <c r="F80" s="9" t="s">
        <v>107</v>
      </c>
      <c r="G80" s="6">
        <v>5</v>
      </c>
      <c r="H80" s="11">
        <f t="shared" si="63"/>
        <v>12.3198002163</v>
      </c>
      <c r="I80" s="11">
        <f t="shared" si="64"/>
        <v>285.4698002163</v>
      </c>
      <c r="J80" s="11">
        <f t="shared" si="65"/>
        <v>0.0811537183508031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0.286358792118348</v>
      </c>
      <c r="O80" s="11">
        <f t="shared" si="81"/>
        <v>0.0933335987079832</v>
      </c>
      <c r="P80" s="11">
        <f t="shared" si="68"/>
        <v>0.00757436858221455</v>
      </c>
      <c r="Q80" s="16">
        <f t="shared" si="69"/>
        <v>0.00143913003062076</v>
      </c>
      <c r="R80" s="11">
        <f t="shared" si="70"/>
        <v>0.0148697958333333</v>
      </c>
      <c r="S80" s="17">
        <f t="shared" si="71"/>
        <v>0.0967820975318772</v>
      </c>
      <c r="T80" s="3">
        <v>0.01</v>
      </c>
      <c r="U80" s="18">
        <f t="shared" si="72"/>
        <v>0.000967820975318772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0.0200678209753188</v>
      </c>
      <c r="AR80" s="25">
        <f t="shared" si="77"/>
        <v>7.82620833333333</v>
      </c>
      <c r="AS80" s="1">
        <f t="shared" si="78"/>
        <v>0.19</v>
      </c>
      <c r="AT80" s="2">
        <f t="shared" si="82"/>
        <v>53.3916666666667</v>
      </c>
      <c r="AU80" s="1">
        <f t="shared" si="79"/>
        <v>10674.6465578256</v>
      </c>
    </row>
    <row r="81" s="1" customFormat="1" spans="1:47">
      <c r="A81" s="6"/>
      <c r="B81" s="6"/>
      <c r="C81" s="9">
        <v>5</v>
      </c>
      <c r="D81" s="12">
        <v>18.01508167</v>
      </c>
      <c r="E81" s="13">
        <f t="shared" si="80"/>
        <v>12.3198002163</v>
      </c>
      <c r="F81" s="9" t="s">
        <v>109</v>
      </c>
      <c r="G81" s="6">
        <v>6</v>
      </c>
      <c r="H81" s="11">
        <f t="shared" si="63"/>
        <v>18.01508167</v>
      </c>
      <c r="I81" s="11">
        <f t="shared" si="64"/>
        <v>291.16508167</v>
      </c>
      <c r="J81" s="11">
        <f t="shared" si="65"/>
        <v>0.158144221189016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0.164021313459102</v>
      </c>
      <c r="P81" s="11">
        <f t="shared" si="68"/>
        <v>0.0259390228753892</v>
      </c>
      <c r="Q81" s="16">
        <f t="shared" si="69"/>
        <v>0.00492841434632395</v>
      </c>
      <c r="R81" s="11">
        <f t="shared" si="70"/>
        <v>0.0148697958333333</v>
      </c>
      <c r="S81" s="17">
        <f t="shared" si="71"/>
        <v>0.331437929717638</v>
      </c>
      <c r="T81" s="3">
        <v>0.01</v>
      </c>
      <c r="U81" s="18">
        <f t="shared" si="72"/>
        <v>0.00331437929717638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0.0224143792971764</v>
      </c>
      <c r="AR81" s="25">
        <f t="shared" si="77"/>
        <v>7.82620833333333</v>
      </c>
      <c r="AS81" s="1">
        <f t="shared" si="78"/>
        <v>0.19</v>
      </c>
      <c r="AT81" s="2">
        <f t="shared" si="82"/>
        <v>53.3916666666667</v>
      </c>
      <c r="AU81" s="1">
        <f t="shared" si="79"/>
        <v>11922.8478819236</v>
      </c>
    </row>
    <row r="82" s="1" customFormat="1" spans="1:47">
      <c r="A82" s="6"/>
      <c r="B82" s="6"/>
      <c r="C82" s="9">
        <v>6</v>
      </c>
      <c r="D82" s="12">
        <v>22.2284958256667</v>
      </c>
      <c r="E82" s="13">
        <f t="shared" si="80"/>
        <v>18.01508167</v>
      </c>
      <c r="F82" s="9" t="s">
        <v>107</v>
      </c>
      <c r="G82" s="6">
        <v>7</v>
      </c>
      <c r="H82" s="11">
        <f t="shared" si="63"/>
        <v>22.2284958256667</v>
      </c>
      <c r="I82" s="11">
        <f t="shared" si="64"/>
        <v>295.378495825667</v>
      </c>
      <c r="J82" s="11">
        <f t="shared" si="65"/>
        <v>0.254811000152602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0.216344373917046</v>
      </c>
      <c r="P82" s="11">
        <f t="shared" si="68"/>
        <v>0.055126926295191</v>
      </c>
      <c r="Q82" s="16">
        <f t="shared" si="69"/>
        <v>0.0104741159960863</v>
      </c>
      <c r="R82" s="11">
        <f t="shared" si="70"/>
        <v>0.0148697958333333</v>
      </c>
      <c r="S82" s="17">
        <f t="shared" si="71"/>
        <v>0.704388689225087</v>
      </c>
      <c r="T82" s="3">
        <v>0.01</v>
      </c>
      <c r="U82" s="18">
        <f t="shared" si="72"/>
        <v>0.00704388689225087</v>
      </c>
      <c r="V82" s="17"/>
      <c r="W82" s="3"/>
      <c r="X82" s="18"/>
      <c r="Y82" s="19">
        <v>0.04</v>
      </c>
      <c r="Z82" s="3">
        <v>0.17</v>
      </c>
      <c r="AA82" s="20">
        <f t="shared" si="73"/>
        <v>0.0068</v>
      </c>
      <c r="AB82" s="3">
        <v>0.015</v>
      </c>
      <c r="AC82" s="3">
        <v>0.03</v>
      </c>
      <c r="AD82" s="20">
        <f t="shared" si="74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0.0261438868922509</v>
      </c>
      <c r="AR82" s="25">
        <f t="shared" si="77"/>
        <v>7.82620833333333</v>
      </c>
      <c r="AS82" s="1">
        <f t="shared" si="78"/>
        <v>0.19</v>
      </c>
      <c r="AT82" s="2">
        <f t="shared" si="82"/>
        <v>53.3916666666667</v>
      </c>
      <c r="AU82" s="1">
        <f t="shared" si="79"/>
        <v>13906.6793831668</v>
      </c>
    </row>
    <row r="83" s="1" customFormat="1" spans="1:47">
      <c r="A83" s="6"/>
      <c r="B83" s="6"/>
      <c r="C83" s="9">
        <v>7</v>
      </c>
      <c r="D83" s="12">
        <v>25.7119521364516</v>
      </c>
      <c r="E83" s="13">
        <f t="shared" si="80"/>
        <v>22.2284958256667</v>
      </c>
      <c r="F83" s="9" t="s">
        <v>107</v>
      </c>
      <c r="G83" s="6">
        <v>8</v>
      </c>
      <c r="H83" s="11">
        <f t="shared" si="63"/>
        <v>25.7119521364516</v>
      </c>
      <c r="I83" s="11">
        <f t="shared" si="64"/>
        <v>298.861952136452</v>
      </c>
      <c r="J83" s="11">
        <f t="shared" si="65"/>
        <v>0.374180814142941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0.239479530955188</v>
      </c>
      <c r="P83" s="11">
        <f t="shared" si="68"/>
        <v>0.089608645863382</v>
      </c>
      <c r="Q83" s="16">
        <f t="shared" si="69"/>
        <v>0.0170256427140426</v>
      </c>
      <c r="R83" s="11">
        <f t="shared" si="70"/>
        <v>0.0148697958333333</v>
      </c>
      <c r="S83" s="17">
        <f t="shared" si="71"/>
        <v>1.14498160599331</v>
      </c>
      <c r="T83" s="3">
        <v>0.01</v>
      </c>
      <c r="U83" s="18">
        <f t="shared" si="72"/>
        <v>0.0114498160599331</v>
      </c>
      <c r="V83" s="17"/>
      <c r="W83" s="3"/>
      <c r="X83" s="18"/>
      <c r="Y83" s="19">
        <v>0.04</v>
      </c>
      <c r="Z83" s="3">
        <v>0.17</v>
      </c>
      <c r="AA83" s="20">
        <f t="shared" si="73"/>
        <v>0.0068</v>
      </c>
      <c r="AB83" s="3">
        <v>0.015</v>
      </c>
      <c r="AC83" s="3">
        <v>0.03</v>
      </c>
      <c r="AD83" s="20">
        <f t="shared" si="74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0.0305498160599331</v>
      </c>
      <c r="AR83" s="25">
        <f t="shared" si="77"/>
        <v>7.82620833333333</v>
      </c>
      <c r="AS83" s="1">
        <f t="shared" si="78"/>
        <v>0.19</v>
      </c>
      <c r="AT83" s="2">
        <f t="shared" si="82"/>
        <v>53.3916666666667</v>
      </c>
      <c r="AU83" s="1">
        <f t="shared" si="79"/>
        <v>16250.3188187421</v>
      </c>
    </row>
    <row r="84" s="1" customFormat="1" spans="1:47">
      <c r="A84" s="6"/>
      <c r="B84" s="6"/>
      <c r="C84" s="9">
        <v>8</v>
      </c>
      <c r="D84" s="12">
        <v>23.0826205451613</v>
      </c>
      <c r="E84" s="13">
        <f t="shared" si="80"/>
        <v>25.7119521364516</v>
      </c>
      <c r="F84" s="9" t="s">
        <v>107</v>
      </c>
      <c r="G84" s="6">
        <v>9</v>
      </c>
      <c r="H84" s="11">
        <f t="shared" si="63"/>
        <v>23.0826205451613</v>
      </c>
      <c r="I84" s="11">
        <f t="shared" si="64"/>
        <v>296.232620545161</v>
      </c>
      <c r="J84" s="11">
        <f t="shared" si="65"/>
        <v>0.280217538486765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0.22813296842514</v>
      </c>
      <c r="P84" s="11">
        <f t="shared" si="68"/>
        <v>0.0639268588597715</v>
      </c>
      <c r="Q84" s="16">
        <f t="shared" si="69"/>
        <v>0.0121461031833566</v>
      </c>
      <c r="R84" s="11">
        <f t="shared" si="70"/>
        <v>0.0148697958333333</v>
      </c>
      <c r="S84" s="17">
        <f t="shared" si="71"/>
        <v>0.816830528105095</v>
      </c>
      <c r="T84" s="3">
        <v>0.01</v>
      </c>
      <c r="U84" s="18">
        <f t="shared" si="72"/>
        <v>0.00816830528105095</v>
      </c>
      <c r="V84" s="17"/>
      <c r="W84" s="3"/>
      <c r="X84" s="18"/>
      <c r="Y84" s="19">
        <v>0.04</v>
      </c>
      <c r="Z84" s="3">
        <v>0.17</v>
      </c>
      <c r="AA84" s="20">
        <f t="shared" si="73"/>
        <v>0.0068</v>
      </c>
      <c r="AB84" s="3">
        <v>0.015</v>
      </c>
      <c r="AC84" s="3">
        <v>0.03</v>
      </c>
      <c r="AD84" s="20">
        <f t="shared" si="74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0.0272683052810509</v>
      </c>
      <c r="AR84" s="25">
        <f t="shared" si="77"/>
        <v>7.82620833333333</v>
      </c>
      <c r="AS84" s="1">
        <f t="shared" si="78"/>
        <v>0.19</v>
      </c>
      <c r="AT84" s="2">
        <f t="shared" si="82"/>
        <v>53.3916666666667</v>
      </c>
      <c r="AU84" s="1">
        <f t="shared" si="79"/>
        <v>14504.7896064104</v>
      </c>
    </row>
    <row r="85" s="1" customFormat="1" spans="1:47">
      <c r="A85" s="6"/>
      <c r="B85" s="6"/>
      <c r="C85" s="9">
        <v>9</v>
      </c>
      <c r="D85" s="12">
        <v>18.3457832214333</v>
      </c>
      <c r="E85" s="13">
        <f t="shared" si="80"/>
        <v>23.0826205451613</v>
      </c>
      <c r="F85" s="9" t="s">
        <v>107</v>
      </c>
      <c r="G85" s="6">
        <v>10</v>
      </c>
      <c r="H85" s="11">
        <f t="shared" si="63"/>
        <v>18.3457832214333</v>
      </c>
      <c r="I85" s="11">
        <f t="shared" si="64"/>
        <v>291.495783221433</v>
      </c>
      <c r="J85" s="11">
        <f t="shared" si="65"/>
        <v>0.164259243524476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0.242468192898701</v>
      </c>
      <c r="P85" s="11">
        <f t="shared" si="68"/>
        <v>0.0398276419442874</v>
      </c>
      <c r="Q85" s="16">
        <f t="shared" si="69"/>
        <v>0.0075672519694146</v>
      </c>
      <c r="R85" s="11">
        <f t="shared" si="70"/>
        <v>0.0148697958333333</v>
      </c>
      <c r="S85" s="17">
        <f t="shared" si="71"/>
        <v>0.508900865501546</v>
      </c>
      <c r="T85" s="3">
        <v>0.01</v>
      </c>
      <c r="U85" s="18">
        <f t="shared" si="72"/>
        <v>0.00508900865501546</v>
      </c>
      <c r="V85" s="17"/>
      <c r="W85" s="3"/>
      <c r="X85" s="18"/>
      <c r="Y85" s="19">
        <v>0.02</v>
      </c>
      <c r="Z85" s="3">
        <v>0.17</v>
      </c>
      <c r="AA85" s="20">
        <f t="shared" si="73"/>
        <v>0.0034</v>
      </c>
      <c r="AB85" s="3">
        <v>0.01</v>
      </c>
      <c r="AC85" s="3">
        <v>0.03</v>
      </c>
      <c r="AD85" s="20">
        <f t="shared" si="74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5"/>
        <v>0.0079</v>
      </c>
      <c r="AQ85" s="1">
        <f t="shared" si="76"/>
        <v>0.0166890086550155</v>
      </c>
      <c r="AR85" s="25">
        <f t="shared" si="77"/>
        <v>7.82620833333333</v>
      </c>
      <c r="AS85" s="1">
        <f t="shared" si="78"/>
        <v>0.19</v>
      </c>
      <c r="AT85" s="2">
        <f t="shared" si="82"/>
        <v>53.3916666666667</v>
      </c>
      <c r="AU85" s="1">
        <f t="shared" si="79"/>
        <v>8877.3598793754</v>
      </c>
    </row>
    <row r="86" s="1" customFormat="1" spans="1:47">
      <c r="A86" s="6"/>
      <c r="B86" s="6"/>
      <c r="C86" s="9">
        <v>10</v>
      </c>
      <c r="D86" s="12">
        <v>9.37839039790323</v>
      </c>
      <c r="E86" s="13">
        <f t="shared" si="80"/>
        <v>18.3457832214333</v>
      </c>
      <c r="F86" s="9" t="s">
        <v>107</v>
      </c>
      <c r="G86" s="6">
        <v>11</v>
      </c>
      <c r="H86" s="11">
        <f t="shared" si="63"/>
        <v>9.37839039790323</v>
      </c>
      <c r="I86" s="11">
        <f t="shared" si="64"/>
        <v>282.528390397903</v>
      </c>
      <c r="J86" s="11">
        <f t="shared" si="65"/>
        <v>0.056897218252174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0.192508523406693</v>
      </c>
      <c r="O86" s="11">
        <f t="shared" si="81"/>
        <v>0.088394110881054</v>
      </c>
      <c r="P86" s="11">
        <f t="shared" si="68"/>
        <v>0.0050293790190062</v>
      </c>
      <c r="Q86" s="16">
        <f t="shared" si="69"/>
        <v>0.000955582013611177</v>
      </c>
      <c r="R86" s="11">
        <f t="shared" si="70"/>
        <v>0.0148697958333333</v>
      </c>
      <c r="S86" s="17">
        <f t="shared" si="71"/>
        <v>0.0642632907890416</v>
      </c>
      <c r="T86" s="3">
        <v>0.01</v>
      </c>
      <c r="U86" s="18">
        <f t="shared" si="72"/>
        <v>0.000642632907890416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0.0122426329078904</v>
      </c>
      <c r="AR86" s="25">
        <f t="shared" si="77"/>
        <v>7.82620833333333</v>
      </c>
      <c r="AS86" s="1">
        <f t="shared" si="78"/>
        <v>0.19</v>
      </c>
      <c r="AT86" s="2">
        <f t="shared" si="82"/>
        <v>53.3916666666667</v>
      </c>
      <c r="AU86" s="1">
        <f t="shared" si="79"/>
        <v>6512.20575416058</v>
      </c>
    </row>
    <row r="87" s="1" customFormat="1" spans="1:48">
      <c r="A87" s="6"/>
      <c r="B87" s="6"/>
      <c r="C87" s="9">
        <v>11</v>
      </c>
      <c r="D87" s="12">
        <v>-0.132629572566667</v>
      </c>
      <c r="E87" s="13">
        <f t="shared" si="80"/>
        <v>9.37839039790323</v>
      </c>
      <c r="F87" s="9" t="s">
        <v>109</v>
      </c>
      <c r="G87" s="6">
        <v>12</v>
      </c>
      <c r="H87" s="11">
        <f t="shared" si="63"/>
        <v>-0.132629572566667</v>
      </c>
      <c r="I87" s="11">
        <f t="shared" si="64"/>
        <v>273.017370427433</v>
      </c>
      <c r="J87" s="11">
        <f t="shared" si="65"/>
        <v>0.0171272055651792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0.161626815195381</v>
      </c>
      <c r="P87" s="11">
        <f t="shared" si="68"/>
        <v>0.00276821568869652</v>
      </c>
      <c r="Q87" s="16">
        <f t="shared" si="69"/>
        <v>0.000525960980852338</v>
      </c>
      <c r="R87" s="11">
        <f t="shared" si="70"/>
        <v>0.0148697958333333</v>
      </c>
      <c r="S87" s="17">
        <f t="shared" si="71"/>
        <v>0.0353710963316189</v>
      </c>
      <c r="T87" s="3">
        <v>0.01</v>
      </c>
      <c r="U87" s="18">
        <f t="shared" si="72"/>
        <v>0.000353710963316189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0.0119537109633162</v>
      </c>
      <c r="AR87" s="25">
        <f t="shared" si="77"/>
        <v>7.82620833333333</v>
      </c>
      <c r="AS87" s="1">
        <f t="shared" si="78"/>
        <v>0.19</v>
      </c>
      <c r="AT87" s="2">
        <f t="shared" si="82"/>
        <v>53.3916666666667</v>
      </c>
      <c r="AU87" s="1">
        <f t="shared" si="79"/>
        <v>6358.51992823445</v>
      </c>
      <c r="AV87" s="1">
        <f>SUM(AU76:AU87)</f>
        <v>114478.500944767</v>
      </c>
    </row>
    <row r="88" s="1" customFormat="1" spans="1:46">
      <c r="A88" s="6"/>
      <c r="B88" s="6"/>
      <c r="C88" s="9">
        <v>12</v>
      </c>
      <c r="D88" s="12">
        <v>-7.60380710564516</v>
      </c>
      <c r="E88" s="13">
        <f t="shared" si="80"/>
        <v>-0.132629572566667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-5</v>
      </c>
      <c r="E91" s="9"/>
      <c r="F91" s="9"/>
      <c r="G91" s="6">
        <v>1</v>
      </c>
      <c r="H91" s="11">
        <f t="shared" ref="H91:H102" si="83">E92</f>
        <v>-5</v>
      </c>
      <c r="I91" s="11">
        <f t="shared" ref="I91:I102" si="84">H91+273.15</f>
        <v>268.15</v>
      </c>
      <c r="J91" s="11">
        <f t="shared" ref="J91:J102" si="85">EXP(($C$18*(I91-$C$16))/($C$19*I91*$C$16))</f>
        <v>0.00896487173486583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0.000680613062111014</v>
      </c>
      <c r="Q91" s="16">
        <f t="shared" ref="Q91:Q102" si="89">P91*$B$93</f>
        <v>0.000122510351179982</v>
      </c>
      <c r="R91" s="11">
        <f t="shared" ref="R91:R102" si="90">L91*$B$93</f>
        <v>0.0136656</v>
      </c>
      <c r="S91" s="17">
        <f t="shared" ref="S91:S102" si="91">Q91/R91</f>
        <v>0.00896487173486583</v>
      </c>
      <c r="T91" s="3">
        <v>0.01</v>
      </c>
      <c r="U91" s="18">
        <f t="shared" ref="U91:U102" si="92">S91*T91</f>
        <v>8.96487173486583e-5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0.0148896487173487</v>
      </c>
      <c r="AR91" s="25">
        <f t="shared" ref="AR91:AR102" si="96">$B$91/12</f>
        <v>7.592</v>
      </c>
      <c r="AS91" s="1">
        <f t="shared" ref="AS91:AS102" si="97">$B$93</f>
        <v>0.18</v>
      </c>
      <c r="AT91" s="2">
        <f>$E$7/12</f>
        <v>60.2666666666667</v>
      </c>
      <c r="AU91" s="1">
        <f t="shared" ref="AU91:AU102" si="98">AT91*10000*AS91*0.67*AR91*AQ91</f>
        <v>8216.08891289513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-8.39600925996774</v>
      </c>
      <c r="E92" s="13">
        <f t="shared" ref="E92:E103" si="99">D91</f>
        <v>-5</v>
      </c>
      <c r="F92" s="9" t="s">
        <v>107</v>
      </c>
      <c r="G92" s="6">
        <v>2</v>
      </c>
      <c r="H92" s="11">
        <f t="shared" si="83"/>
        <v>-8.39600925996774</v>
      </c>
      <c r="I92" s="11">
        <f t="shared" si="84"/>
        <v>264.753990740032</v>
      </c>
      <c r="J92" s="11">
        <f t="shared" si="85"/>
        <v>0.00562685977324978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0.151159386937889</v>
      </c>
      <c r="P92" s="11">
        <f t="shared" si="88"/>
        <v>0.000850552673709906</v>
      </c>
      <c r="Q92" s="16">
        <f t="shared" si="89"/>
        <v>0.000153099481267783</v>
      </c>
      <c r="R92" s="11">
        <f t="shared" si="90"/>
        <v>0.0136656</v>
      </c>
      <c r="S92" s="17">
        <f t="shared" si="91"/>
        <v>0.0112032754703623</v>
      </c>
      <c r="T92" s="3">
        <v>0.01</v>
      </c>
      <c r="U92" s="18">
        <f t="shared" si="92"/>
        <v>0.000112032754703623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0.0149120327547036</v>
      </c>
      <c r="AR92" s="25">
        <f t="shared" si="96"/>
        <v>7.592</v>
      </c>
      <c r="AS92" s="1">
        <f t="shared" si="97"/>
        <v>0.18</v>
      </c>
      <c r="AT92" s="2">
        <f t="shared" ref="AT92:AT102" si="101">$E$7/12</f>
        <v>60.2666666666667</v>
      </c>
      <c r="AU92" s="1">
        <f t="shared" si="98"/>
        <v>8228.44039576952</v>
      </c>
    </row>
    <row r="93" s="1" customFormat="1" spans="1:47">
      <c r="A93" s="6" t="s">
        <v>70</v>
      </c>
      <c r="B93" s="6">
        <v>0.18</v>
      </c>
      <c r="C93" s="9">
        <v>2</v>
      </c>
      <c r="D93" s="12">
        <v>-4.16577038332143</v>
      </c>
      <c r="E93" s="13">
        <f t="shared" si="99"/>
        <v>-8.39600925996774</v>
      </c>
      <c r="F93" s="9" t="s">
        <v>107</v>
      </c>
      <c r="G93" s="6">
        <v>3</v>
      </c>
      <c r="H93" s="11">
        <f t="shared" si="83"/>
        <v>-4.16577038332143</v>
      </c>
      <c r="I93" s="11">
        <f t="shared" si="84"/>
        <v>268.984229616679</v>
      </c>
      <c r="J93" s="11">
        <f t="shared" si="85"/>
        <v>0.0100334943517607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0.226228834264179</v>
      </c>
      <c r="P93" s="11">
        <f t="shared" si="88"/>
        <v>0.00226986573079505</v>
      </c>
      <c r="Q93" s="16">
        <f t="shared" si="89"/>
        <v>0.000408575831543109</v>
      </c>
      <c r="R93" s="11">
        <f t="shared" si="90"/>
        <v>0.0136656</v>
      </c>
      <c r="S93" s="17">
        <f t="shared" si="91"/>
        <v>0.029898126064213</v>
      </c>
      <c r="T93" s="3">
        <v>0.01</v>
      </c>
      <c r="U93" s="18">
        <f t="shared" si="92"/>
        <v>0.00029898126064213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0.0150989812606421</v>
      </c>
      <c r="AR93" s="25">
        <f t="shared" si="96"/>
        <v>7.592</v>
      </c>
      <c r="AS93" s="1">
        <f t="shared" si="97"/>
        <v>0.18</v>
      </c>
      <c r="AT93" s="2">
        <f t="shared" si="101"/>
        <v>60.2666666666667</v>
      </c>
      <c r="AU93" s="1">
        <f t="shared" si="98"/>
        <v>8331.59833965936</v>
      </c>
    </row>
    <row r="94" s="1" customFormat="1" spans="1:47">
      <c r="A94" s="6"/>
      <c r="B94" s="6"/>
      <c r="C94" s="9">
        <v>3</v>
      </c>
      <c r="D94" s="12">
        <v>2.76480797751613</v>
      </c>
      <c r="E94" s="13">
        <f t="shared" si="99"/>
        <v>-4.16577038332143</v>
      </c>
      <c r="F94" s="9" t="s">
        <v>107</v>
      </c>
      <c r="G94" s="6">
        <v>4</v>
      </c>
      <c r="H94" s="11">
        <f t="shared" si="83"/>
        <v>2.76480797751613</v>
      </c>
      <c r="I94" s="11">
        <f t="shared" si="84"/>
        <v>275.914807977516</v>
      </c>
      <c r="J94" s="11">
        <f t="shared" si="85"/>
        <v>0.0249077537973927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0.299878968533384</v>
      </c>
      <c r="P94" s="11">
        <f t="shared" si="88"/>
        <v>0.00746931151724559</v>
      </c>
      <c r="Q94" s="16">
        <f t="shared" si="89"/>
        <v>0.00134447607310421</v>
      </c>
      <c r="R94" s="11">
        <f t="shared" si="90"/>
        <v>0.0136656</v>
      </c>
      <c r="S94" s="17">
        <f t="shared" si="91"/>
        <v>0.0983839767814224</v>
      </c>
      <c r="T94" s="3">
        <v>0.01</v>
      </c>
      <c r="U94" s="18">
        <f t="shared" si="92"/>
        <v>0.000983839767814224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0.0157838397678142</v>
      </c>
      <c r="AR94" s="25">
        <f t="shared" si="96"/>
        <v>7.592</v>
      </c>
      <c r="AS94" s="1">
        <f t="shared" si="97"/>
        <v>0.18</v>
      </c>
      <c r="AT94" s="2">
        <f t="shared" si="101"/>
        <v>60.2666666666667</v>
      </c>
      <c r="AU94" s="1">
        <f t="shared" si="98"/>
        <v>8709.50237853184</v>
      </c>
    </row>
    <row r="95" s="1" customFormat="1" spans="1:47">
      <c r="A95" s="6"/>
      <c r="B95" s="6"/>
      <c r="C95" s="9">
        <v>4</v>
      </c>
      <c r="D95" s="12">
        <v>12.3198002163</v>
      </c>
      <c r="E95" s="13">
        <f t="shared" si="99"/>
        <v>2.76480797751613</v>
      </c>
      <c r="F95" s="9" t="s">
        <v>107</v>
      </c>
      <c r="G95" s="6">
        <v>5</v>
      </c>
      <c r="H95" s="11">
        <f t="shared" si="83"/>
        <v>12.3198002163</v>
      </c>
      <c r="I95" s="11">
        <f t="shared" si="84"/>
        <v>285.4698002163</v>
      </c>
      <c r="J95" s="11">
        <f t="shared" si="85"/>
        <v>0.0811537183508031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0.277789174165331</v>
      </c>
      <c r="O95" s="11">
        <f t="shared" si="100"/>
        <v>0.0905404828508069</v>
      </c>
      <c r="P95" s="11">
        <f t="shared" si="88"/>
        <v>0.0073476968446201</v>
      </c>
      <c r="Q95" s="16">
        <f t="shared" si="89"/>
        <v>0.00132258543203162</v>
      </c>
      <c r="R95" s="11">
        <f t="shared" si="90"/>
        <v>0.0136656</v>
      </c>
      <c r="S95" s="17">
        <f t="shared" si="91"/>
        <v>0.0967820975318769</v>
      </c>
      <c r="T95" s="3">
        <v>0.01</v>
      </c>
      <c r="U95" s="18">
        <f t="shared" si="92"/>
        <v>0.000967820975318769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0.0280678209753188</v>
      </c>
      <c r="AR95" s="25">
        <f t="shared" si="96"/>
        <v>7.592</v>
      </c>
      <c r="AS95" s="1">
        <f t="shared" si="97"/>
        <v>0.18</v>
      </c>
      <c r="AT95" s="2">
        <f t="shared" si="101"/>
        <v>60.2666666666667</v>
      </c>
      <c r="AU95" s="1">
        <f t="shared" si="98"/>
        <v>15487.7873281019</v>
      </c>
    </row>
    <row r="96" s="1" customFormat="1" spans="1:47">
      <c r="A96" s="6"/>
      <c r="B96" s="6"/>
      <c r="C96" s="9">
        <v>5</v>
      </c>
      <c r="D96" s="12">
        <v>18.01508167</v>
      </c>
      <c r="E96" s="13">
        <f t="shared" si="99"/>
        <v>12.3198002163</v>
      </c>
      <c r="F96" s="9" t="s">
        <v>109</v>
      </c>
      <c r="G96" s="6">
        <v>6</v>
      </c>
      <c r="H96" s="11">
        <f t="shared" si="83"/>
        <v>18.01508167</v>
      </c>
      <c r="I96" s="11">
        <f t="shared" si="84"/>
        <v>291.16508167</v>
      </c>
      <c r="J96" s="11">
        <f t="shared" si="85"/>
        <v>0.158144221189016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0.159112786006187</v>
      </c>
      <c r="P96" s="11">
        <f t="shared" si="88"/>
        <v>0.025162767624163</v>
      </c>
      <c r="Q96" s="16">
        <f t="shared" si="89"/>
        <v>0.00452929817234935</v>
      </c>
      <c r="R96" s="11">
        <f t="shared" si="90"/>
        <v>0.0136656</v>
      </c>
      <c r="S96" s="17">
        <f t="shared" si="91"/>
        <v>0.331437929717637</v>
      </c>
      <c r="T96" s="3">
        <v>0.01</v>
      </c>
      <c r="U96" s="18">
        <f t="shared" si="92"/>
        <v>0.00331437929717637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0.0304143792971764</v>
      </c>
      <c r="AR96" s="25">
        <f t="shared" si="96"/>
        <v>7.592</v>
      </c>
      <c r="AS96" s="1">
        <f t="shared" si="97"/>
        <v>0.18</v>
      </c>
      <c r="AT96" s="2">
        <f t="shared" si="101"/>
        <v>60.2666666666667</v>
      </c>
      <c r="AU96" s="1">
        <f t="shared" si="98"/>
        <v>16782.6151764724</v>
      </c>
    </row>
    <row r="97" s="1" customFormat="1" spans="1:47">
      <c r="A97" s="6"/>
      <c r="B97" s="6"/>
      <c r="C97" s="9">
        <v>6</v>
      </c>
      <c r="D97" s="12">
        <v>22.2284958256667</v>
      </c>
      <c r="E97" s="13">
        <f t="shared" si="99"/>
        <v>18.01508167</v>
      </c>
      <c r="F97" s="9" t="s">
        <v>107</v>
      </c>
      <c r="G97" s="6">
        <v>7</v>
      </c>
      <c r="H97" s="11">
        <f t="shared" si="83"/>
        <v>22.2284958256667</v>
      </c>
      <c r="I97" s="11">
        <f t="shared" si="84"/>
        <v>295.378495825667</v>
      </c>
      <c r="J97" s="11">
        <f t="shared" si="85"/>
        <v>0.254811000152602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0.209870018382024</v>
      </c>
      <c r="P97" s="11">
        <f t="shared" si="88"/>
        <v>0.0534771892859685</v>
      </c>
      <c r="Q97" s="16">
        <f t="shared" si="89"/>
        <v>0.00962589407147432</v>
      </c>
      <c r="R97" s="11">
        <f t="shared" si="90"/>
        <v>0.0136656</v>
      </c>
      <c r="S97" s="17">
        <f t="shared" si="91"/>
        <v>0.704388689225085</v>
      </c>
      <c r="T97" s="3">
        <v>0.01</v>
      </c>
      <c r="U97" s="18">
        <f t="shared" si="92"/>
        <v>0.00704388689225085</v>
      </c>
      <c r="V97" s="17"/>
      <c r="W97" s="3"/>
      <c r="X97" s="18"/>
      <c r="Y97" s="19">
        <v>0.04</v>
      </c>
      <c r="Z97" s="3">
        <v>0.49</v>
      </c>
      <c r="AA97" s="20">
        <f t="shared" si="93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0.0341438868922509</v>
      </c>
      <c r="AR97" s="25">
        <f t="shared" si="96"/>
        <v>7.592</v>
      </c>
      <c r="AS97" s="1">
        <f t="shared" si="97"/>
        <v>0.18</v>
      </c>
      <c r="AT97" s="2">
        <f t="shared" si="101"/>
        <v>60.2666666666667</v>
      </c>
      <c r="AU97" s="1">
        <f t="shared" si="98"/>
        <v>18840.5526459271</v>
      </c>
    </row>
    <row r="98" s="1" customFormat="1" spans="1:47">
      <c r="A98" s="6"/>
      <c r="B98" s="6"/>
      <c r="C98" s="9">
        <v>7</v>
      </c>
      <c r="D98" s="12">
        <v>25.7119521364516</v>
      </c>
      <c r="E98" s="13">
        <f t="shared" si="99"/>
        <v>22.2284958256667</v>
      </c>
      <c r="F98" s="9" t="s">
        <v>107</v>
      </c>
      <c r="G98" s="6">
        <v>8</v>
      </c>
      <c r="H98" s="11">
        <f t="shared" si="83"/>
        <v>25.7119521364516</v>
      </c>
      <c r="I98" s="11">
        <f t="shared" si="84"/>
        <v>298.861952136452</v>
      </c>
      <c r="J98" s="11">
        <f t="shared" si="85"/>
        <v>0.374180814142941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0.232312829096055</v>
      </c>
      <c r="P98" s="11">
        <f t="shared" si="88"/>
        <v>0.0869270035270119</v>
      </c>
      <c r="Q98" s="16">
        <f t="shared" si="89"/>
        <v>0.0156468606348621</v>
      </c>
      <c r="R98" s="11">
        <f t="shared" si="90"/>
        <v>0.0136656</v>
      </c>
      <c r="S98" s="17">
        <f t="shared" si="91"/>
        <v>1.14498160599331</v>
      </c>
      <c r="T98" s="3">
        <v>0.01</v>
      </c>
      <c r="U98" s="18">
        <f t="shared" si="92"/>
        <v>0.0114498160599331</v>
      </c>
      <c r="V98" s="17"/>
      <c r="W98" s="3"/>
      <c r="X98" s="18"/>
      <c r="Y98" s="19">
        <v>0.04</v>
      </c>
      <c r="Z98" s="3">
        <v>0.49</v>
      </c>
      <c r="AA98" s="20">
        <f t="shared" si="93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0.0385498160599331</v>
      </c>
      <c r="AR98" s="25">
        <f t="shared" si="96"/>
        <v>7.592</v>
      </c>
      <c r="AS98" s="1">
        <f t="shared" si="97"/>
        <v>0.18</v>
      </c>
      <c r="AT98" s="2">
        <f t="shared" si="101"/>
        <v>60.2666666666667</v>
      </c>
      <c r="AU98" s="1">
        <f t="shared" si="98"/>
        <v>21271.7386646689</v>
      </c>
    </row>
    <row r="99" s="1" customFormat="1" spans="1:47">
      <c r="A99" s="6"/>
      <c r="B99" s="6"/>
      <c r="C99" s="9">
        <v>8</v>
      </c>
      <c r="D99" s="12">
        <v>23.0826205451613</v>
      </c>
      <c r="E99" s="13">
        <f t="shared" si="99"/>
        <v>25.7119521364516</v>
      </c>
      <c r="F99" s="9" t="s">
        <v>107</v>
      </c>
      <c r="G99" s="6">
        <v>9</v>
      </c>
      <c r="H99" s="11">
        <f t="shared" si="83"/>
        <v>23.0826205451613</v>
      </c>
      <c r="I99" s="11">
        <f t="shared" si="84"/>
        <v>296.232620545161</v>
      </c>
      <c r="J99" s="11">
        <f t="shared" si="85"/>
        <v>0.280217538486765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0.221305825569043</v>
      </c>
      <c r="P99" s="11">
        <f t="shared" si="88"/>
        <v>0.0620137736937387</v>
      </c>
      <c r="Q99" s="16">
        <f t="shared" si="89"/>
        <v>0.011162479264873</v>
      </c>
      <c r="R99" s="11">
        <f t="shared" si="90"/>
        <v>0.0136656</v>
      </c>
      <c r="S99" s="17">
        <f t="shared" si="91"/>
        <v>0.816830528105093</v>
      </c>
      <c r="T99" s="3">
        <v>0.01</v>
      </c>
      <c r="U99" s="18">
        <f t="shared" si="92"/>
        <v>0.00816830528105093</v>
      </c>
      <c r="V99" s="17"/>
      <c r="W99" s="3"/>
      <c r="X99" s="18"/>
      <c r="Y99" s="19">
        <v>0.04</v>
      </c>
      <c r="Z99" s="3">
        <v>0.49</v>
      </c>
      <c r="AA99" s="20">
        <f t="shared" si="93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4"/>
        <v>0.0075</v>
      </c>
      <c r="AQ99" s="1">
        <f t="shared" si="95"/>
        <v>0.0352683052810509</v>
      </c>
      <c r="AR99" s="25">
        <f t="shared" si="96"/>
        <v>7.592</v>
      </c>
      <c r="AS99" s="1">
        <f t="shared" si="97"/>
        <v>0.18</v>
      </c>
      <c r="AT99" s="2">
        <f t="shared" si="101"/>
        <v>60.2666666666667</v>
      </c>
      <c r="AU99" s="1">
        <f t="shared" si="98"/>
        <v>19461.0052592188</v>
      </c>
    </row>
    <row r="100" s="1" customFormat="1" spans="1:47">
      <c r="A100" s="6"/>
      <c r="B100" s="6"/>
      <c r="C100" s="9">
        <v>9</v>
      </c>
      <c r="D100" s="12">
        <v>18.3457832214333</v>
      </c>
      <c r="E100" s="13">
        <f t="shared" si="99"/>
        <v>23.0826205451613</v>
      </c>
      <c r="F100" s="9" t="s">
        <v>107</v>
      </c>
      <c r="G100" s="6">
        <v>10</v>
      </c>
      <c r="H100" s="11">
        <f t="shared" si="83"/>
        <v>18.3457832214333</v>
      </c>
      <c r="I100" s="11">
        <f t="shared" si="84"/>
        <v>291.495783221433</v>
      </c>
      <c r="J100" s="11">
        <f t="shared" si="85"/>
        <v>0.164259243524476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0.235212051875305</v>
      </c>
      <c r="P100" s="11">
        <f t="shared" si="88"/>
        <v>0.0386357537088773</v>
      </c>
      <c r="Q100" s="16">
        <f t="shared" si="89"/>
        <v>0.00695443566759791</v>
      </c>
      <c r="R100" s="11">
        <f t="shared" si="90"/>
        <v>0.0136656</v>
      </c>
      <c r="S100" s="17">
        <f t="shared" si="91"/>
        <v>0.508900865501545</v>
      </c>
      <c r="T100" s="3">
        <v>0.01</v>
      </c>
      <c r="U100" s="18">
        <f t="shared" si="92"/>
        <v>0.00508900865501545</v>
      </c>
      <c r="V100" s="17"/>
      <c r="W100" s="3"/>
      <c r="X100" s="18"/>
      <c r="Y100" s="19">
        <v>0.02</v>
      </c>
      <c r="Z100" s="3">
        <v>0.49</v>
      </c>
      <c r="AA100" s="20">
        <f t="shared" si="93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0.0198890086550155</v>
      </c>
      <c r="AR100" s="25">
        <f t="shared" si="96"/>
        <v>7.592</v>
      </c>
      <c r="AS100" s="1">
        <f t="shared" si="97"/>
        <v>0.18</v>
      </c>
      <c r="AT100" s="2">
        <f t="shared" si="101"/>
        <v>60.2666666666667</v>
      </c>
      <c r="AU100" s="1">
        <f t="shared" si="98"/>
        <v>10974.7292633271</v>
      </c>
    </row>
    <row r="101" s="1" customFormat="1" spans="1:47">
      <c r="A101" s="6"/>
      <c r="B101" s="6"/>
      <c r="C101" s="9">
        <v>10</v>
      </c>
      <c r="D101" s="12">
        <v>9.37839039790323</v>
      </c>
      <c r="E101" s="13">
        <f t="shared" si="99"/>
        <v>18.3457832214333</v>
      </c>
      <c r="F101" s="9" t="s">
        <v>107</v>
      </c>
      <c r="G101" s="6">
        <v>11</v>
      </c>
      <c r="H101" s="11">
        <f t="shared" si="83"/>
        <v>9.37839039790323</v>
      </c>
      <c r="I101" s="11">
        <f t="shared" si="84"/>
        <v>282.528390397903</v>
      </c>
      <c r="J101" s="11">
        <f t="shared" si="85"/>
        <v>0.056897218252174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0.186747483258106</v>
      </c>
      <c r="O101" s="11">
        <f t="shared" si="100"/>
        <v>0.0857488149083214</v>
      </c>
      <c r="P101" s="11">
        <f t="shared" si="88"/>
        <v>0.00487886903670403</v>
      </c>
      <c r="Q101" s="16">
        <f t="shared" si="89"/>
        <v>0.000878196426606725</v>
      </c>
      <c r="R101" s="11">
        <f t="shared" si="90"/>
        <v>0.0136656</v>
      </c>
      <c r="S101" s="17">
        <f t="shared" si="91"/>
        <v>0.0642632907890415</v>
      </c>
      <c r="T101" s="3">
        <v>0.01</v>
      </c>
      <c r="U101" s="18">
        <f t="shared" si="92"/>
        <v>0.000642632907890415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0.0154426329078904</v>
      </c>
      <c r="AR101" s="25">
        <f t="shared" si="96"/>
        <v>7.592</v>
      </c>
      <c r="AS101" s="1">
        <f t="shared" si="97"/>
        <v>0.18</v>
      </c>
      <c r="AT101" s="2">
        <f t="shared" si="101"/>
        <v>60.2666666666667</v>
      </c>
      <c r="AU101" s="1">
        <f t="shared" si="98"/>
        <v>8521.22487433811</v>
      </c>
    </row>
    <row r="102" s="1" customFormat="1" spans="1:48">
      <c r="A102" s="6"/>
      <c r="B102" s="6"/>
      <c r="C102" s="9">
        <v>11</v>
      </c>
      <c r="D102" s="12">
        <v>-0.132629572566667</v>
      </c>
      <c r="E102" s="13">
        <f t="shared" si="99"/>
        <v>9.37839039790323</v>
      </c>
      <c r="F102" s="9" t="s">
        <v>109</v>
      </c>
      <c r="G102" s="6">
        <v>12</v>
      </c>
      <c r="H102" s="11">
        <f t="shared" si="83"/>
        <v>-0.132629572566667</v>
      </c>
      <c r="I102" s="11">
        <f t="shared" si="84"/>
        <v>273.017370427433</v>
      </c>
      <c r="J102" s="11">
        <f t="shared" si="85"/>
        <v>0.0171272055651792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0.156789945871617</v>
      </c>
      <c r="P102" s="11">
        <f t="shared" si="88"/>
        <v>0.0026853736334965</v>
      </c>
      <c r="Q102" s="16">
        <f t="shared" si="89"/>
        <v>0.000483367254029371</v>
      </c>
      <c r="R102" s="11">
        <f t="shared" si="90"/>
        <v>0.0136656</v>
      </c>
      <c r="S102" s="17">
        <f t="shared" si="91"/>
        <v>0.0353710963316189</v>
      </c>
      <c r="T102" s="3">
        <v>0.01</v>
      </c>
      <c r="U102" s="18">
        <f t="shared" si="92"/>
        <v>0.000353710963316189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0.0151537109633162</v>
      </c>
      <c r="AR102" s="25">
        <f t="shared" si="96"/>
        <v>7.592</v>
      </c>
      <c r="AS102" s="1">
        <f t="shared" si="97"/>
        <v>0.18</v>
      </c>
      <c r="AT102" s="2">
        <f t="shared" si="101"/>
        <v>60.2666666666667</v>
      </c>
      <c r="AU102" s="1">
        <f t="shared" si="98"/>
        <v>8361.79811884034</v>
      </c>
      <c r="AV102" s="1">
        <f>SUM(AU91:AU102)</f>
        <v>153187.081357751</v>
      </c>
    </row>
    <row r="103" s="1" customFormat="1" spans="1:46">
      <c r="A103" s="6"/>
      <c r="B103" s="6"/>
      <c r="C103" s="9">
        <v>12</v>
      </c>
      <c r="D103" s="12">
        <v>-7.60380710564516</v>
      </c>
      <c r="E103" s="13">
        <f t="shared" si="99"/>
        <v>-0.132629572566667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</row>
    <row r="106" s="1" customFormat="1" spans="1:32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</row>
    <row r="107" s="1" customFormat="1" spans="1:32">
      <c r="A107" s="6" t="s">
        <v>105</v>
      </c>
      <c r="B107" s="6">
        <f>F9</f>
        <v>122.786</v>
      </c>
      <c r="C107" s="9" t="s">
        <v>106</v>
      </c>
      <c r="D107" s="10">
        <v>-5</v>
      </c>
      <c r="E107" s="9"/>
      <c r="F107" s="9"/>
      <c r="G107" s="6">
        <v>1</v>
      </c>
      <c r="H107" s="11">
        <f t="shared" ref="H107:H118" si="102">E108</f>
        <v>-5</v>
      </c>
      <c r="I107" s="11">
        <f t="shared" ref="I107:I118" si="103">H107+273.15</f>
        <v>268.15</v>
      </c>
      <c r="J107" s="11">
        <f t="shared" ref="J107:J118" si="104">EXP(($C$18*(I107-$C$16))/($C$19*I107*$C$16))</f>
        <v>0.00896487173486583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0.0247671166688378</v>
      </c>
      <c r="Q107" s="16">
        <f t="shared" ref="Q107:Q118" si="108">P107*$B$109</f>
        <v>0.00718246383396296</v>
      </c>
      <c r="R107" s="11">
        <f t="shared" ref="R107:R118" si="109">L107*$B$109</f>
        <v>0.80117865</v>
      </c>
      <c r="S107" s="17">
        <f t="shared" ref="S107:S118" si="110">Q107/R107</f>
        <v>0.00896487173486583</v>
      </c>
      <c r="T107" s="3">
        <v>0.27</v>
      </c>
      <c r="U107" s="18">
        <f t="shared" ref="U107:U118" si="111">S107*T107</f>
        <v>0.00242051536841377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>U107*0.67*AD107+(V107+W107+X107+Y107+Z107+AA107)/1000</f>
        <v>0.226870306136083</v>
      </c>
      <c r="AC107" s="25">
        <f t="shared" ref="AC107:AC118" si="112">$B$107/12</f>
        <v>10.2321666666667</v>
      </c>
      <c r="AD107" s="1">
        <f t="shared" ref="AD107:AD118" si="113">$B$109</f>
        <v>0.29</v>
      </c>
      <c r="AE107" s="26">
        <f>$E$9/12</f>
        <v>275.020833333333</v>
      </c>
      <c r="AF107" s="1">
        <f>AE107*10000*AC107*AB107</f>
        <v>6384264.27602745</v>
      </c>
    </row>
    <row r="108" s="1" customFormat="1" spans="1:32">
      <c r="A108" s="6" t="s">
        <v>108</v>
      </c>
      <c r="B108" s="6">
        <v>27</v>
      </c>
      <c r="C108" s="9">
        <v>1</v>
      </c>
      <c r="D108" s="12">
        <v>-8.39600925996774</v>
      </c>
      <c r="E108" s="13">
        <f t="shared" ref="E108:E119" si="114">D107</f>
        <v>-5</v>
      </c>
      <c r="F108" s="9" t="s">
        <v>107</v>
      </c>
      <c r="G108" s="6">
        <v>2</v>
      </c>
      <c r="H108" s="11">
        <f t="shared" si="102"/>
        <v>-8.39600925996774</v>
      </c>
      <c r="I108" s="11">
        <f t="shared" si="103"/>
        <v>264.753990740032</v>
      </c>
      <c r="J108" s="11">
        <f t="shared" si="104"/>
        <v>0.00562685977324978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5">L108+O107-P107-N108</f>
        <v>5.50060288333116</v>
      </c>
      <c r="P108" s="11">
        <f t="shared" si="107"/>
        <v>0.0309511210928379</v>
      </c>
      <c r="Q108" s="16">
        <f t="shared" si="108"/>
        <v>0.00897582511692298</v>
      </c>
      <c r="R108" s="11">
        <f t="shared" si="109"/>
        <v>0.80117865</v>
      </c>
      <c r="S108" s="17">
        <f t="shared" si="110"/>
        <v>0.0112032754703623</v>
      </c>
      <c r="T108" s="3">
        <v>0.27</v>
      </c>
      <c r="U108" s="18">
        <f t="shared" si="111"/>
        <v>0.00302488437699782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ref="AB108:AB118" si="116">U108*0.67*AD108+(V108+W108+X108+Y108+Z108+AA108)/1000</f>
        <v>0.226987735034451</v>
      </c>
      <c r="AC108" s="25">
        <f t="shared" si="112"/>
        <v>10.2321666666667</v>
      </c>
      <c r="AD108" s="1">
        <f t="shared" si="113"/>
        <v>0.29</v>
      </c>
      <c r="AE108" s="26">
        <f t="shared" ref="AE108:AE118" si="117">$E$9/12</f>
        <v>275.020833333333</v>
      </c>
      <c r="AF108" s="1">
        <f t="shared" ref="AF108:AF118" si="118">AE108*10000*AC108*AB108</f>
        <v>6387568.79451465</v>
      </c>
    </row>
    <row r="109" s="1" customFormat="1" spans="1:32">
      <c r="A109" s="6" t="s">
        <v>70</v>
      </c>
      <c r="B109" s="6">
        <v>0.29</v>
      </c>
      <c r="C109" s="9">
        <v>2</v>
      </c>
      <c r="D109" s="12">
        <v>-4.16577038332143</v>
      </c>
      <c r="E109" s="13">
        <f t="shared" si="114"/>
        <v>-8.39600925996774</v>
      </c>
      <c r="F109" s="9" t="s">
        <v>107</v>
      </c>
      <c r="G109" s="6">
        <v>3</v>
      </c>
      <c r="H109" s="11">
        <f t="shared" si="102"/>
        <v>-4.16577038332143</v>
      </c>
      <c r="I109" s="11">
        <f t="shared" si="103"/>
        <v>268.984229616679</v>
      </c>
      <c r="J109" s="11">
        <f t="shared" si="104"/>
        <v>0.0100334943517607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5"/>
        <v>8.23233676223832</v>
      </c>
      <c r="P109" s="11">
        <f t="shared" si="107"/>
        <v>0.0825991044057103</v>
      </c>
      <c r="Q109" s="16">
        <f t="shared" si="108"/>
        <v>0.023953740277656</v>
      </c>
      <c r="R109" s="11">
        <f t="shared" si="109"/>
        <v>0.80117865</v>
      </c>
      <c r="S109" s="17">
        <f t="shared" si="110"/>
        <v>0.029898126064213</v>
      </c>
      <c r="T109" s="3">
        <v>0.27</v>
      </c>
      <c r="U109" s="18">
        <f t="shared" si="111"/>
        <v>0.00807249403733752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6"/>
        <v>0.227968485591455</v>
      </c>
      <c r="AC109" s="25">
        <f t="shared" si="112"/>
        <v>10.2321666666667</v>
      </c>
      <c r="AD109" s="1">
        <f t="shared" si="113"/>
        <v>0.29</v>
      </c>
      <c r="AE109" s="26">
        <f t="shared" si="117"/>
        <v>275.020833333333</v>
      </c>
      <c r="AF109" s="1">
        <f t="shared" si="118"/>
        <v>6415167.69386563</v>
      </c>
    </row>
    <row r="110" s="1" customFormat="1" spans="1:32">
      <c r="A110" s="6"/>
      <c r="B110" s="6"/>
      <c r="C110" s="9">
        <v>3</v>
      </c>
      <c r="D110" s="12">
        <v>2.76480797751613</v>
      </c>
      <c r="E110" s="13">
        <f t="shared" si="114"/>
        <v>-4.16577038332143</v>
      </c>
      <c r="F110" s="9" t="s">
        <v>107</v>
      </c>
      <c r="G110" s="6">
        <v>4</v>
      </c>
      <c r="H110" s="11">
        <f t="shared" si="102"/>
        <v>2.76480797751613</v>
      </c>
      <c r="I110" s="11">
        <f t="shared" si="103"/>
        <v>275.914807977516</v>
      </c>
      <c r="J110" s="11">
        <f t="shared" si="104"/>
        <v>0.0249077537973927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5"/>
        <v>10.9124226578326</v>
      </c>
      <c r="P110" s="11">
        <f t="shared" si="107"/>
        <v>0.271803936894384</v>
      </c>
      <c r="Q110" s="16">
        <f t="shared" si="108"/>
        <v>0.0788231416993714</v>
      </c>
      <c r="R110" s="11">
        <f t="shared" si="109"/>
        <v>0.80117865</v>
      </c>
      <c r="S110" s="17">
        <f t="shared" si="110"/>
        <v>0.0983839767814224</v>
      </c>
      <c r="T110" s="3">
        <v>0.27</v>
      </c>
      <c r="U110" s="18">
        <f t="shared" si="111"/>
        <v>0.0265636737309841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6"/>
        <v>0.23156132180593</v>
      </c>
      <c r="AC110" s="25">
        <f t="shared" si="112"/>
        <v>10.2321666666667</v>
      </c>
      <c r="AD110" s="1">
        <f t="shared" si="113"/>
        <v>0.29</v>
      </c>
      <c r="AE110" s="26">
        <f t="shared" si="117"/>
        <v>275.020833333333</v>
      </c>
      <c r="AF110" s="1">
        <f t="shared" si="118"/>
        <v>6516272.22483909</v>
      </c>
    </row>
    <row r="111" s="1" customFormat="1" spans="1:32">
      <c r="A111" s="6"/>
      <c r="B111" s="6"/>
      <c r="C111" s="9">
        <v>4</v>
      </c>
      <c r="D111" s="12">
        <v>12.3198002163</v>
      </c>
      <c r="E111" s="13">
        <f t="shared" si="114"/>
        <v>2.76480797751613</v>
      </c>
      <c r="F111" s="9" t="s">
        <v>107</v>
      </c>
      <c r="G111" s="6">
        <v>5</v>
      </c>
      <c r="H111" s="11">
        <f t="shared" si="102"/>
        <v>12.3198002163</v>
      </c>
      <c r="I111" s="11">
        <f t="shared" si="103"/>
        <v>285.4698002163</v>
      </c>
      <c r="J111" s="11">
        <f t="shared" si="104"/>
        <v>0.0811537183508031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10.1085877848913</v>
      </c>
      <c r="O111" s="11">
        <f t="shared" si="115"/>
        <v>3.29471593604691</v>
      </c>
      <c r="P111" s="11">
        <f t="shared" si="107"/>
        <v>0.267378449119853</v>
      </c>
      <c r="Q111" s="16">
        <f t="shared" si="108"/>
        <v>0.0775397502447575</v>
      </c>
      <c r="R111" s="11">
        <f t="shared" si="109"/>
        <v>0.80117865</v>
      </c>
      <c r="S111" s="17">
        <f t="shared" si="110"/>
        <v>0.0967820975318769</v>
      </c>
      <c r="T111" s="3">
        <v>0.27</v>
      </c>
      <c r="U111" s="18">
        <f t="shared" si="111"/>
        <v>0.0261311663336068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6"/>
        <v>0.28027728561862</v>
      </c>
      <c r="AC111" s="25">
        <f t="shared" si="112"/>
        <v>10.2321666666667</v>
      </c>
      <c r="AD111" s="1">
        <f t="shared" si="113"/>
        <v>0.29</v>
      </c>
      <c r="AE111" s="26">
        <f t="shared" si="117"/>
        <v>275.020833333333</v>
      </c>
      <c r="AF111" s="1">
        <f t="shared" si="118"/>
        <v>7887168.19063835</v>
      </c>
    </row>
    <row r="112" s="1" customFormat="1" spans="1:32">
      <c r="A112" s="6"/>
      <c r="B112" s="6"/>
      <c r="C112" s="9">
        <v>5</v>
      </c>
      <c r="D112" s="12">
        <v>18.01508167</v>
      </c>
      <c r="E112" s="13">
        <f t="shared" si="114"/>
        <v>12.3198002163</v>
      </c>
      <c r="F112" s="9" t="s">
        <v>109</v>
      </c>
      <c r="G112" s="6">
        <v>6</v>
      </c>
      <c r="H112" s="11">
        <f t="shared" si="102"/>
        <v>18.01508167</v>
      </c>
      <c r="I112" s="11">
        <f t="shared" si="103"/>
        <v>291.16508167</v>
      </c>
      <c r="J112" s="11">
        <f t="shared" si="104"/>
        <v>0.158144221189016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5"/>
        <v>5.79002248692706</v>
      </c>
      <c r="P112" s="11">
        <f t="shared" si="107"/>
        <v>0.915658596861971</v>
      </c>
      <c r="Q112" s="16">
        <f t="shared" si="108"/>
        <v>0.265540993089972</v>
      </c>
      <c r="R112" s="11">
        <f t="shared" si="109"/>
        <v>0.80117865</v>
      </c>
      <c r="S112" s="17">
        <f t="shared" si="110"/>
        <v>0.331437929717638</v>
      </c>
      <c r="T112" s="3">
        <v>0.27</v>
      </c>
      <c r="U112" s="18">
        <f t="shared" si="111"/>
        <v>0.0894882410237621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6"/>
        <v>0.292587565230917</v>
      </c>
      <c r="AC112" s="25">
        <f t="shared" si="112"/>
        <v>10.2321666666667</v>
      </c>
      <c r="AD112" s="1">
        <f t="shared" si="113"/>
        <v>0.29</v>
      </c>
      <c r="AE112" s="26">
        <f t="shared" si="117"/>
        <v>275.020833333333</v>
      </c>
      <c r="AF112" s="1">
        <f t="shared" si="118"/>
        <v>8233586.72242081</v>
      </c>
    </row>
    <row r="113" s="1" customFormat="1" spans="1:32">
      <c r="A113" s="6"/>
      <c r="B113" s="6"/>
      <c r="C113" s="9">
        <v>6</v>
      </c>
      <c r="D113" s="12">
        <v>22.2284958256667</v>
      </c>
      <c r="E113" s="13">
        <f t="shared" si="114"/>
        <v>18.01508167</v>
      </c>
      <c r="F113" s="9" t="s">
        <v>107</v>
      </c>
      <c r="G113" s="6">
        <v>7</v>
      </c>
      <c r="H113" s="11">
        <f t="shared" si="102"/>
        <v>22.2284958256667</v>
      </c>
      <c r="I113" s="11">
        <f t="shared" si="103"/>
        <v>295.378495825667</v>
      </c>
      <c r="J113" s="11">
        <f t="shared" si="104"/>
        <v>0.254811000152602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5"/>
        <v>7.63704889006508</v>
      </c>
      <c r="P113" s="11">
        <f t="shared" si="107"/>
        <v>1.9460040658918</v>
      </c>
      <c r="Q113" s="16">
        <f t="shared" si="108"/>
        <v>0.564341179108623</v>
      </c>
      <c r="R113" s="11">
        <f t="shared" si="109"/>
        <v>0.80117865</v>
      </c>
      <c r="S113" s="17">
        <f t="shared" si="110"/>
        <v>0.704388689225085</v>
      </c>
      <c r="T113" s="3">
        <v>0.27</v>
      </c>
      <c r="U113" s="18">
        <f t="shared" si="111"/>
        <v>0.190184946090773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16"/>
        <v>0.312152935025437</v>
      </c>
      <c r="AC113" s="25">
        <f t="shared" si="112"/>
        <v>10.2321666666667</v>
      </c>
      <c r="AD113" s="1">
        <f t="shared" si="113"/>
        <v>0.29</v>
      </c>
      <c r="AE113" s="26">
        <f t="shared" si="117"/>
        <v>275.020833333333</v>
      </c>
      <c r="AF113" s="1">
        <f t="shared" si="118"/>
        <v>8784167.77268614</v>
      </c>
    </row>
    <row r="114" s="1" customFormat="1" spans="1:32">
      <c r="A114" s="6"/>
      <c r="B114" s="6"/>
      <c r="C114" s="9">
        <v>7</v>
      </c>
      <c r="D114" s="12">
        <v>25.7119521364516</v>
      </c>
      <c r="E114" s="13">
        <f t="shared" si="114"/>
        <v>22.2284958256667</v>
      </c>
      <c r="F114" s="9" t="s">
        <v>107</v>
      </c>
      <c r="G114" s="6">
        <v>8</v>
      </c>
      <c r="H114" s="11">
        <f t="shared" si="102"/>
        <v>25.7119521364516</v>
      </c>
      <c r="I114" s="11">
        <f t="shared" si="103"/>
        <v>298.861952136452</v>
      </c>
      <c r="J114" s="11">
        <f t="shared" si="104"/>
        <v>0.374180814142941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5"/>
        <v>8.45372982417328</v>
      </c>
      <c r="P114" s="11">
        <f t="shared" si="107"/>
        <v>3.16322350815362</v>
      </c>
      <c r="Q114" s="16">
        <f t="shared" si="108"/>
        <v>0.91733481736455</v>
      </c>
      <c r="R114" s="11">
        <f t="shared" si="109"/>
        <v>0.80117865</v>
      </c>
      <c r="S114" s="17">
        <f t="shared" si="110"/>
        <v>1.14498160599331</v>
      </c>
      <c r="T114" s="3">
        <v>0.27</v>
      </c>
      <c r="U114" s="18">
        <f t="shared" si="111"/>
        <v>0.309145033618193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16"/>
        <v>0.335266880032015</v>
      </c>
      <c r="AC114" s="25">
        <f t="shared" si="112"/>
        <v>10.2321666666667</v>
      </c>
      <c r="AD114" s="1">
        <f t="shared" si="113"/>
        <v>0.29</v>
      </c>
      <c r="AE114" s="26">
        <f t="shared" si="117"/>
        <v>275.020833333333</v>
      </c>
      <c r="AF114" s="1">
        <f t="shared" si="118"/>
        <v>9434607.82320136</v>
      </c>
    </row>
    <row r="115" s="1" customFormat="1" spans="1:32">
      <c r="A115" s="6"/>
      <c r="B115" s="6"/>
      <c r="C115" s="9">
        <v>8</v>
      </c>
      <c r="D115" s="12">
        <v>23.0826205451613</v>
      </c>
      <c r="E115" s="13">
        <f t="shared" si="114"/>
        <v>25.7119521364516</v>
      </c>
      <c r="F115" s="9" t="s">
        <v>107</v>
      </c>
      <c r="G115" s="6">
        <v>9</v>
      </c>
      <c r="H115" s="11">
        <f t="shared" si="102"/>
        <v>23.0826205451613</v>
      </c>
      <c r="I115" s="11">
        <f t="shared" si="103"/>
        <v>296.232620545161</v>
      </c>
      <c r="J115" s="11">
        <f t="shared" si="104"/>
        <v>0.280217538486765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5"/>
        <v>8.05319131601966</v>
      </c>
      <c r="P115" s="11">
        <f t="shared" si="107"/>
        <v>2.25664544753802</v>
      </c>
      <c r="Q115" s="16">
        <f t="shared" si="108"/>
        <v>0.654427179786026</v>
      </c>
      <c r="R115" s="11">
        <f t="shared" si="109"/>
        <v>0.80117865</v>
      </c>
      <c r="S115" s="17">
        <f t="shared" si="110"/>
        <v>0.816830528105093</v>
      </c>
      <c r="T115" s="3">
        <v>0.27</v>
      </c>
      <c r="U115" s="18">
        <f t="shared" si="111"/>
        <v>0.220544242588375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16"/>
        <v>0.318051746334921</v>
      </c>
      <c r="AC115" s="25">
        <f t="shared" si="112"/>
        <v>10.2321666666667</v>
      </c>
      <c r="AD115" s="1">
        <f t="shared" si="113"/>
        <v>0.29</v>
      </c>
      <c r="AE115" s="26">
        <f t="shared" si="117"/>
        <v>275.020833333333</v>
      </c>
      <c r="AF115" s="1">
        <f t="shared" si="118"/>
        <v>8950163.80343851</v>
      </c>
    </row>
    <row r="116" s="1" customFormat="1" spans="1:32">
      <c r="A116" s="6"/>
      <c r="B116" s="6"/>
      <c r="C116" s="9">
        <v>9</v>
      </c>
      <c r="D116" s="12">
        <v>18.3457832214333</v>
      </c>
      <c r="E116" s="13">
        <f t="shared" si="114"/>
        <v>23.0826205451613</v>
      </c>
      <c r="F116" s="9" t="s">
        <v>107</v>
      </c>
      <c r="G116" s="6">
        <v>10</v>
      </c>
      <c r="H116" s="11">
        <f t="shared" si="102"/>
        <v>18.3457832214333</v>
      </c>
      <c r="I116" s="11">
        <f t="shared" si="103"/>
        <v>291.495783221433</v>
      </c>
      <c r="J116" s="11">
        <f t="shared" si="104"/>
        <v>0.164259243524476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5"/>
        <v>8.55923086848164</v>
      </c>
      <c r="P116" s="11">
        <f t="shared" si="107"/>
        <v>1.40593278760814</v>
      </c>
      <c r="Q116" s="16">
        <f t="shared" si="108"/>
        <v>0.407720508406359</v>
      </c>
      <c r="R116" s="11">
        <f t="shared" si="109"/>
        <v>0.80117865</v>
      </c>
      <c r="S116" s="17">
        <f t="shared" si="110"/>
        <v>0.508900865501545</v>
      </c>
      <c r="T116" s="3">
        <v>0.27</v>
      </c>
      <c r="U116" s="18">
        <f t="shared" si="111"/>
        <v>0.137403233685417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16"/>
        <v>0.253097448305077</v>
      </c>
      <c r="AC116" s="25">
        <f t="shared" si="112"/>
        <v>10.2321666666667</v>
      </c>
      <c r="AD116" s="1">
        <f t="shared" si="113"/>
        <v>0.29</v>
      </c>
      <c r="AE116" s="26">
        <f t="shared" si="117"/>
        <v>275.020833333333</v>
      </c>
      <c r="AF116" s="1">
        <f t="shared" si="118"/>
        <v>7122311.53158748</v>
      </c>
    </row>
    <row r="117" s="1" customFormat="1" spans="1:32">
      <c r="A117" s="6"/>
      <c r="B117" s="6"/>
      <c r="C117" s="9">
        <v>10</v>
      </c>
      <c r="D117" s="12">
        <v>9.37839039790323</v>
      </c>
      <c r="E117" s="13">
        <f t="shared" si="114"/>
        <v>18.3457832214333</v>
      </c>
      <c r="F117" s="9" t="s">
        <v>107</v>
      </c>
      <c r="G117" s="6">
        <v>11</v>
      </c>
      <c r="H117" s="11">
        <f t="shared" si="102"/>
        <v>9.37839039790323</v>
      </c>
      <c r="I117" s="11">
        <f t="shared" si="103"/>
        <v>282.528390397903</v>
      </c>
      <c r="J117" s="11">
        <f t="shared" si="104"/>
        <v>0.056897218252174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6.79563317682983</v>
      </c>
      <c r="O117" s="11">
        <f t="shared" si="115"/>
        <v>3.12034990404367</v>
      </c>
      <c r="P117" s="11">
        <f t="shared" si="107"/>
        <v>0.177539229513523</v>
      </c>
      <c r="Q117" s="16">
        <f t="shared" si="108"/>
        <v>0.0514863765589217</v>
      </c>
      <c r="R117" s="11">
        <f t="shared" si="109"/>
        <v>0.80117865</v>
      </c>
      <c r="S117" s="17">
        <f t="shared" si="110"/>
        <v>0.0642632907890415</v>
      </c>
      <c r="T117" s="3">
        <v>0.27</v>
      </c>
      <c r="U117" s="18">
        <f t="shared" si="111"/>
        <v>0.0173510885130412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6"/>
        <v>0.229771316498084</v>
      </c>
      <c r="AC117" s="25">
        <f t="shared" si="112"/>
        <v>10.2321666666667</v>
      </c>
      <c r="AD117" s="1">
        <f t="shared" si="113"/>
        <v>0.29</v>
      </c>
      <c r="AE117" s="26">
        <f t="shared" si="117"/>
        <v>275.020833333333</v>
      </c>
      <c r="AF117" s="1">
        <f t="shared" si="118"/>
        <v>6465900.41931101</v>
      </c>
    </row>
    <row r="118" s="1" customFormat="1" spans="1:33">
      <c r="A118" s="6"/>
      <c r="B118" s="6"/>
      <c r="C118" s="9">
        <v>11</v>
      </c>
      <c r="D118" s="12">
        <v>-0.132629572566667</v>
      </c>
      <c r="E118" s="13">
        <f t="shared" si="114"/>
        <v>9.37839039790323</v>
      </c>
      <c r="F118" s="9" t="s">
        <v>109</v>
      </c>
      <c r="G118" s="6">
        <v>12</v>
      </c>
      <c r="H118" s="11">
        <f t="shared" si="102"/>
        <v>-0.132629572566667</v>
      </c>
      <c r="I118" s="11">
        <f t="shared" si="103"/>
        <v>273.017370427433</v>
      </c>
      <c r="J118" s="11">
        <f t="shared" si="104"/>
        <v>0.0171272055651792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5"/>
        <v>5.70549567453015</v>
      </c>
      <c r="P118" s="11">
        <f t="shared" si="107"/>
        <v>0.0977191972689185</v>
      </c>
      <c r="Q118" s="16">
        <f t="shared" si="108"/>
        <v>0.0283385672079863</v>
      </c>
      <c r="R118" s="11">
        <f t="shared" si="109"/>
        <v>0.80117865</v>
      </c>
      <c r="S118" s="17">
        <f t="shared" si="110"/>
        <v>0.0353710963316189</v>
      </c>
      <c r="T118" s="3">
        <v>0.27</v>
      </c>
      <c r="U118" s="18">
        <f t="shared" si="111"/>
        <v>0.00955019600953709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6"/>
        <v>0.228255603084653</v>
      </c>
      <c r="AC118" s="25">
        <f t="shared" si="112"/>
        <v>10.2321666666667</v>
      </c>
      <c r="AD118" s="1">
        <f t="shared" si="113"/>
        <v>0.29</v>
      </c>
      <c r="AE118" s="26">
        <f t="shared" si="117"/>
        <v>275.020833333333</v>
      </c>
      <c r="AF118" s="1">
        <f t="shared" si="118"/>
        <v>6423247.34953352</v>
      </c>
      <c r="AG118" s="1">
        <f>SUM(AF107:AF118)</f>
        <v>89004426.602064</v>
      </c>
    </row>
    <row r="119" s="1" customFormat="1" spans="1:46">
      <c r="A119" s="6"/>
      <c r="B119" s="6"/>
      <c r="C119" s="9">
        <v>12</v>
      </c>
      <c r="D119" s="12">
        <v>-7.60380710564516</v>
      </c>
      <c r="E119" s="13">
        <f t="shared" si="114"/>
        <v>-0.132629572566667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82">
      <c r="AT120" s="2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</row>
    <row r="121" s="1" customFormat="1" spans="19:82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</row>
    <row r="122" s="1" customFormat="1" spans="1:82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</row>
    <row r="123" s="1" customFormat="1" spans="1:82">
      <c r="A123" s="6" t="s">
        <v>105</v>
      </c>
      <c r="B123" s="6">
        <f>F10</f>
        <v>625.464</v>
      </c>
      <c r="C123" s="9" t="s">
        <v>106</v>
      </c>
      <c r="D123" s="10">
        <v>-5</v>
      </c>
      <c r="E123" s="9"/>
      <c r="F123" s="9"/>
      <c r="G123" s="6">
        <v>1</v>
      </c>
      <c r="H123" s="11">
        <f t="shared" ref="H123:H134" si="119">E124</f>
        <v>-5</v>
      </c>
      <c r="I123" s="11">
        <f t="shared" ref="I123:I134" si="120">H123+273.15</f>
        <v>268.15</v>
      </c>
      <c r="J123" s="11">
        <f t="shared" ref="J123:J134" si="121">EXP(($C$18*(I123-$C$16))/($C$19*I123*$C$16))</f>
        <v>0.00896487173486583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0.00467267044564677</v>
      </c>
      <c r="Q123" s="16">
        <f t="shared" ref="Q123:Q134" si="125">P123*$B$125</f>
        <v>0.00121489431586816</v>
      </c>
      <c r="R123" s="11">
        <f t="shared" ref="R123:R134" si="126">L123*$B$125</f>
        <v>0.1355172</v>
      </c>
      <c r="S123" s="17">
        <f t="shared" ref="S123:S134" si="127">Q123/R123</f>
        <v>0.00896487173486583</v>
      </c>
      <c r="T123" s="3">
        <v>0.01</v>
      </c>
      <c r="U123" s="18">
        <f t="shared" ref="U123:U134" si="128">S123*T123</f>
        <v>8.96487173486583e-5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0.00557964871734866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>$E$10/12</f>
        <v>0.608333333333333</v>
      </c>
      <c r="AX123" s="1">
        <f t="shared" ref="AX123:AX134" si="134">AW123*10000*AV123*0.67*AU123*AT123</f>
        <v>308.189397778093</v>
      </c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</row>
    <row r="124" s="1" customFormat="1" spans="1:82">
      <c r="A124" s="6" t="s">
        <v>108</v>
      </c>
      <c r="B124" s="6">
        <v>1</v>
      </c>
      <c r="C124" s="9">
        <v>1</v>
      </c>
      <c r="D124" s="12">
        <v>-8.39600925996774</v>
      </c>
      <c r="E124" s="13">
        <f t="shared" ref="E124:E135" si="135">D123</f>
        <v>-5</v>
      </c>
      <c r="F124" s="9" t="s">
        <v>107</v>
      </c>
      <c r="G124" s="6">
        <v>2</v>
      </c>
      <c r="H124" s="11">
        <f t="shared" si="119"/>
        <v>-8.39600925996774</v>
      </c>
      <c r="I124" s="11">
        <f t="shared" si="120"/>
        <v>264.753990740032</v>
      </c>
      <c r="J124" s="11">
        <f t="shared" si="121"/>
        <v>0.00562685977324978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1.03776732955435</v>
      </c>
      <c r="P124" s="11">
        <f t="shared" si="124"/>
        <v>0.00583937124066224</v>
      </c>
      <c r="Q124" s="16">
        <f t="shared" si="125"/>
        <v>0.00151823652257218</v>
      </c>
      <c r="R124" s="11">
        <f t="shared" si="126"/>
        <v>0.1355172</v>
      </c>
      <c r="S124" s="17">
        <f t="shared" si="127"/>
        <v>0.0112032754703623</v>
      </c>
      <c r="T124" s="3">
        <v>0.01</v>
      </c>
      <c r="U124" s="18">
        <f t="shared" si="128"/>
        <v>0.000112032754703623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0.00560203275470362</v>
      </c>
      <c r="AU124" s="25">
        <f t="shared" si="132"/>
        <v>52.122</v>
      </c>
      <c r="AV124" s="1">
        <f t="shared" si="133"/>
        <v>0.26</v>
      </c>
      <c r="AW124" s="2">
        <f t="shared" ref="AW124:AW134" si="137">$E$10/12</f>
        <v>0.608333333333333</v>
      </c>
      <c r="AX124" s="1">
        <f t="shared" si="134"/>
        <v>309.425770055584</v>
      </c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</row>
    <row r="125" s="1" customFormat="1" spans="1:82">
      <c r="A125" s="6" t="s">
        <v>70</v>
      </c>
      <c r="B125" s="6">
        <v>0.26</v>
      </c>
      <c r="C125" s="9">
        <v>2</v>
      </c>
      <c r="D125" s="12">
        <v>-4.16577038332143</v>
      </c>
      <c r="E125" s="13">
        <f t="shared" si="135"/>
        <v>-8.39600925996774</v>
      </c>
      <c r="F125" s="9" t="s">
        <v>107</v>
      </c>
      <c r="G125" s="6">
        <v>3</v>
      </c>
      <c r="H125" s="11">
        <f t="shared" si="119"/>
        <v>-4.16577038332143</v>
      </c>
      <c r="I125" s="11">
        <f t="shared" si="120"/>
        <v>268.984229616679</v>
      </c>
      <c r="J125" s="11">
        <f t="shared" si="121"/>
        <v>0.0100334943517607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1.55314795831369</v>
      </c>
      <c r="P125" s="11">
        <f t="shared" si="124"/>
        <v>0.0155835012671891</v>
      </c>
      <c r="Q125" s="16">
        <f t="shared" si="125"/>
        <v>0.00405171032946917</v>
      </c>
      <c r="R125" s="11">
        <f t="shared" si="126"/>
        <v>0.1355172</v>
      </c>
      <c r="S125" s="17">
        <f t="shared" si="127"/>
        <v>0.029898126064213</v>
      </c>
      <c r="T125" s="3">
        <v>0.01</v>
      </c>
      <c r="U125" s="18">
        <f t="shared" si="128"/>
        <v>0.00029898126064213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0.00578898126064213</v>
      </c>
      <c r="AU125" s="25">
        <f t="shared" si="132"/>
        <v>52.122</v>
      </c>
      <c r="AV125" s="1">
        <f t="shared" si="133"/>
        <v>0.26</v>
      </c>
      <c r="AW125" s="2">
        <f t="shared" si="137"/>
        <v>0.608333333333333</v>
      </c>
      <c r="AX125" s="1">
        <f t="shared" si="134"/>
        <v>319.751787046861</v>
      </c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</row>
    <row r="126" s="1" customFormat="1" spans="1:82">
      <c r="A126" s="6"/>
      <c r="B126" s="6"/>
      <c r="C126" s="9">
        <v>3</v>
      </c>
      <c r="D126" s="12">
        <v>2.76480797751613</v>
      </c>
      <c r="E126" s="13">
        <f t="shared" si="135"/>
        <v>-4.16577038332143</v>
      </c>
      <c r="F126" s="9" t="s">
        <v>107</v>
      </c>
      <c r="G126" s="6">
        <v>4</v>
      </c>
      <c r="H126" s="11">
        <f t="shared" si="119"/>
        <v>2.76480797751613</v>
      </c>
      <c r="I126" s="11">
        <f t="shared" si="120"/>
        <v>275.914807977516</v>
      </c>
      <c r="J126" s="11">
        <f t="shared" si="121"/>
        <v>0.0249077537973927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2.0587844570465</v>
      </c>
      <c r="P126" s="11">
        <f t="shared" si="124"/>
        <v>0.051279696378013</v>
      </c>
      <c r="Q126" s="16">
        <f t="shared" si="125"/>
        <v>0.0133327210582834</v>
      </c>
      <c r="R126" s="11">
        <f t="shared" si="126"/>
        <v>0.1355172</v>
      </c>
      <c r="S126" s="17">
        <f t="shared" si="127"/>
        <v>0.0983839767814224</v>
      </c>
      <c r="T126" s="3">
        <v>0.01</v>
      </c>
      <c r="U126" s="18">
        <f t="shared" si="128"/>
        <v>0.000983839767814224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0.00647383976781422</v>
      </c>
      <c r="AU126" s="25">
        <f t="shared" si="132"/>
        <v>52.122</v>
      </c>
      <c r="AV126" s="1">
        <f t="shared" si="133"/>
        <v>0.26</v>
      </c>
      <c r="AW126" s="2">
        <f t="shared" si="137"/>
        <v>0.608333333333333</v>
      </c>
      <c r="AX126" s="1">
        <f t="shared" si="134"/>
        <v>357.579639942387</v>
      </c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</row>
    <row r="127" s="1" customFormat="1" spans="1:82">
      <c r="A127" s="6"/>
      <c r="B127" s="6"/>
      <c r="C127" s="9">
        <v>4</v>
      </c>
      <c r="D127" s="12">
        <v>12.3198002163</v>
      </c>
      <c r="E127" s="13">
        <f t="shared" si="135"/>
        <v>2.76480797751613</v>
      </c>
      <c r="F127" s="9" t="s">
        <v>107</v>
      </c>
      <c r="G127" s="6">
        <v>5</v>
      </c>
      <c r="H127" s="11">
        <f t="shared" si="119"/>
        <v>12.3198002163</v>
      </c>
      <c r="I127" s="11">
        <f t="shared" si="120"/>
        <v>285.4698002163</v>
      </c>
      <c r="J127" s="11">
        <f t="shared" si="121"/>
        <v>0.0811537183508031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1.90712952263506</v>
      </c>
      <c r="O127" s="11">
        <f t="shared" si="136"/>
        <v>0.621595238033425</v>
      </c>
      <c r="P127" s="11">
        <f t="shared" si="124"/>
        <v>0.0504447648755649</v>
      </c>
      <c r="Q127" s="16">
        <f t="shared" si="125"/>
        <v>0.0131156388676469</v>
      </c>
      <c r="R127" s="11">
        <f t="shared" si="126"/>
        <v>0.1355172</v>
      </c>
      <c r="S127" s="17">
        <f t="shared" si="127"/>
        <v>0.096782097531877</v>
      </c>
      <c r="T127" s="3">
        <v>0.01</v>
      </c>
      <c r="U127" s="18">
        <f t="shared" si="128"/>
        <v>0.00096782097531877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0.0109178209753188</v>
      </c>
      <c r="AU127" s="25">
        <f t="shared" si="132"/>
        <v>52.122</v>
      </c>
      <c r="AV127" s="1">
        <f t="shared" si="133"/>
        <v>0.26</v>
      </c>
      <c r="AW127" s="2">
        <f t="shared" si="137"/>
        <v>0.608333333333333</v>
      </c>
      <c r="AX127" s="1">
        <f t="shared" si="134"/>
        <v>603.040951479717</v>
      </c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</row>
    <row r="128" s="1" customFormat="1" spans="1:82">
      <c r="A128" s="6"/>
      <c r="B128" s="6"/>
      <c r="C128" s="9">
        <v>5</v>
      </c>
      <c r="D128" s="12">
        <v>18.01508167</v>
      </c>
      <c r="E128" s="13">
        <f t="shared" si="135"/>
        <v>12.3198002163</v>
      </c>
      <c r="F128" s="9" t="s">
        <v>109</v>
      </c>
      <c r="G128" s="6">
        <v>6</v>
      </c>
      <c r="H128" s="11">
        <f t="shared" si="119"/>
        <v>18.01508167</v>
      </c>
      <c r="I128" s="11">
        <f t="shared" si="120"/>
        <v>291.16508167</v>
      </c>
      <c r="J128" s="11">
        <f t="shared" si="121"/>
        <v>0.158144221189016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1.09237047315786</v>
      </c>
      <c r="P128" s="11">
        <f t="shared" si="124"/>
        <v>0.172752077727427</v>
      </c>
      <c r="Q128" s="16">
        <f t="shared" si="125"/>
        <v>0.044915540209131</v>
      </c>
      <c r="R128" s="11">
        <f t="shared" si="126"/>
        <v>0.1355172</v>
      </c>
      <c r="S128" s="17">
        <f t="shared" si="127"/>
        <v>0.331437929717638</v>
      </c>
      <c r="T128" s="3">
        <v>0.01</v>
      </c>
      <c r="U128" s="18">
        <f t="shared" si="128"/>
        <v>0.00331437929717638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0.0132643792971764</v>
      </c>
      <c r="AU128" s="25">
        <f t="shared" si="132"/>
        <v>52.122</v>
      </c>
      <c r="AV128" s="1">
        <f t="shared" si="133"/>
        <v>0.26</v>
      </c>
      <c r="AW128" s="2">
        <f t="shared" si="137"/>
        <v>0.608333333333333</v>
      </c>
      <c r="AX128" s="1">
        <f t="shared" si="134"/>
        <v>732.65204936405</v>
      </c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</row>
    <row r="129" s="1" customFormat="1" spans="1:82">
      <c r="A129" s="6"/>
      <c r="B129" s="6"/>
      <c r="C129" s="9">
        <v>6</v>
      </c>
      <c r="D129" s="12">
        <v>22.2284958256667</v>
      </c>
      <c r="E129" s="13">
        <f t="shared" si="135"/>
        <v>18.01508167</v>
      </c>
      <c r="F129" s="9" t="s">
        <v>107</v>
      </c>
      <c r="G129" s="6">
        <v>7</v>
      </c>
      <c r="H129" s="11">
        <f t="shared" si="119"/>
        <v>22.2284958256667</v>
      </c>
      <c r="I129" s="11">
        <f t="shared" si="120"/>
        <v>295.378495825667</v>
      </c>
      <c r="J129" s="11">
        <f t="shared" si="121"/>
        <v>0.254811000152602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1.44083839543043</v>
      </c>
      <c r="P129" s="11">
        <f t="shared" si="124"/>
        <v>0.367141472597899</v>
      </c>
      <c r="Q129" s="16">
        <f t="shared" si="125"/>
        <v>0.0954567828754538</v>
      </c>
      <c r="R129" s="11">
        <f t="shared" si="126"/>
        <v>0.1355172</v>
      </c>
      <c r="S129" s="17">
        <f t="shared" si="127"/>
        <v>0.704388689225085</v>
      </c>
      <c r="T129" s="3">
        <v>0.01</v>
      </c>
      <c r="U129" s="18">
        <f t="shared" si="128"/>
        <v>0.00704388689225085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0.0169938868922509</v>
      </c>
      <c r="AU129" s="25">
        <f t="shared" si="132"/>
        <v>52.122</v>
      </c>
      <c r="AV129" s="1">
        <f t="shared" si="133"/>
        <v>0.26</v>
      </c>
      <c r="AW129" s="2">
        <f t="shared" si="137"/>
        <v>0.608333333333333</v>
      </c>
      <c r="AX129" s="1">
        <f t="shared" si="134"/>
        <v>938.649730931537</v>
      </c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</row>
    <row r="130" s="1" customFormat="1" spans="1:82">
      <c r="A130" s="6"/>
      <c r="B130" s="6"/>
      <c r="C130" s="9">
        <v>7</v>
      </c>
      <c r="D130" s="12">
        <v>25.7119521364516</v>
      </c>
      <c r="E130" s="13">
        <f t="shared" si="135"/>
        <v>22.2284958256667</v>
      </c>
      <c r="F130" s="9" t="s">
        <v>107</v>
      </c>
      <c r="G130" s="6">
        <v>8</v>
      </c>
      <c r="H130" s="11">
        <f t="shared" si="119"/>
        <v>25.7119521364516</v>
      </c>
      <c r="I130" s="11">
        <f t="shared" si="120"/>
        <v>298.861952136452</v>
      </c>
      <c r="J130" s="11">
        <f t="shared" si="121"/>
        <v>0.374180814142941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1.59491692283253</v>
      </c>
      <c r="P130" s="11">
        <f t="shared" si="124"/>
        <v>0.596787312675832</v>
      </c>
      <c r="Q130" s="16">
        <f t="shared" si="125"/>
        <v>0.155164701295716</v>
      </c>
      <c r="R130" s="11">
        <f t="shared" si="126"/>
        <v>0.1355172</v>
      </c>
      <c r="S130" s="17">
        <f t="shared" si="127"/>
        <v>1.14498160599331</v>
      </c>
      <c r="T130" s="3">
        <v>0.01</v>
      </c>
      <c r="U130" s="18">
        <f t="shared" si="128"/>
        <v>0.0114498160599331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0.0213998160599331</v>
      </c>
      <c r="AU130" s="25">
        <f t="shared" si="132"/>
        <v>52.122</v>
      </c>
      <c r="AV130" s="1">
        <f t="shared" si="133"/>
        <v>0.26</v>
      </c>
      <c r="AW130" s="2">
        <f t="shared" si="137"/>
        <v>0.608333333333333</v>
      </c>
      <c r="AX130" s="1">
        <f t="shared" si="134"/>
        <v>1182.00925509279</v>
      </c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</row>
    <row r="131" s="1" customFormat="1" spans="1:82">
      <c r="A131" s="6"/>
      <c r="B131" s="6"/>
      <c r="C131" s="9">
        <v>8</v>
      </c>
      <c r="D131" s="12">
        <v>23.0826205451613</v>
      </c>
      <c r="E131" s="13">
        <f t="shared" si="135"/>
        <v>25.7119521364516</v>
      </c>
      <c r="F131" s="9" t="s">
        <v>107</v>
      </c>
      <c r="G131" s="6">
        <v>9</v>
      </c>
      <c r="H131" s="11">
        <f t="shared" si="119"/>
        <v>23.0826205451613</v>
      </c>
      <c r="I131" s="11">
        <f t="shared" si="120"/>
        <v>296.232620545161</v>
      </c>
      <c r="J131" s="11">
        <f t="shared" si="121"/>
        <v>0.280217538486765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1.5193496101567</v>
      </c>
      <c r="P131" s="11">
        <f t="shared" si="124"/>
        <v>0.425748407858937</v>
      </c>
      <c r="Q131" s="16">
        <f t="shared" si="125"/>
        <v>0.110694586043324</v>
      </c>
      <c r="R131" s="11">
        <f t="shared" si="126"/>
        <v>0.1355172</v>
      </c>
      <c r="S131" s="17">
        <f t="shared" si="127"/>
        <v>0.816830528105094</v>
      </c>
      <c r="T131" s="3">
        <v>0.01</v>
      </c>
      <c r="U131" s="18">
        <f t="shared" si="128"/>
        <v>0.00816830528105094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9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0.0181183052810509</v>
      </c>
      <c r="AU131" s="25">
        <f t="shared" si="132"/>
        <v>52.122</v>
      </c>
      <c r="AV131" s="1">
        <f t="shared" si="133"/>
        <v>0.26</v>
      </c>
      <c r="AW131" s="2">
        <f t="shared" si="137"/>
        <v>0.608333333333333</v>
      </c>
      <c r="AX131" s="1">
        <f t="shared" si="134"/>
        <v>1000.75647700991</v>
      </c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</row>
    <row r="132" s="1" customFormat="1" spans="1:82">
      <c r="A132" s="6"/>
      <c r="B132" s="6"/>
      <c r="C132" s="9">
        <v>9</v>
      </c>
      <c r="D132" s="12">
        <v>18.3457832214333</v>
      </c>
      <c r="E132" s="13">
        <f t="shared" si="135"/>
        <v>23.0826205451613</v>
      </c>
      <c r="F132" s="9" t="s">
        <v>107</v>
      </c>
      <c r="G132" s="6">
        <v>10</v>
      </c>
      <c r="H132" s="11">
        <f t="shared" si="119"/>
        <v>18.3457832214333</v>
      </c>
      <c r="I132" s="11">
        <f t="shared" si="120"/>
        <v>291.495783221433</v>
      </c>
      <c r="J132" s="11">
        <f t="shared" si="121"/>
        <v>0.164259243524476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1.61482120229777</v>
      </c>
      <c r="P132" s="11">
        <f t="shared" si="124"/>
        <v>0.265249309116715</v>
      </c>
      <c r="Q132" s="16">
        <f t="shared" si="125"/>
        <v>0.068964820370346</v>
      </c>
      <c r="R132" s="11">
        <f t="shared" si="126"/>
        <v>0.1355172</v>
      </c>
      <c r="S132" s="17">
        <f t="shared" si="127"/>
        <v>0.508900865501545</v>
      </c>
      <c r="T132" s="3">
        <v>0.01</v>
      </c>
      <c r="U132" s="18">
        <f t="shared" si="128"/>
        <v>0.00508900865501545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9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0.0105790086550155</v>
      </c>
      <c r="AU132" s="25">
        <f t="shared" si="132"/>
        <v>52.122</v>
      </c>
      <c r="AV132" s="1">
        <f t="shared" si="133"/>
        <v>0.26</v>
      </c>
      <c r="AW132" s="2">
        <f t="shared" si="137"/>
        <v>0.608333333333333</v>
      </c>
      <c r="AX132" s="1">
        <f t="shared" si="134"/>
        <v>584.326804721802</v>
      </c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</row>
    <row r="133" s="1" customFormat="1" spans="1:82">
      <c r="A133" s="6"/>
      <c r="B133" s="6"/>
      <c r="C133" s="9">
        <v>10</v>
      </c>
      <c r="D133" s="12">
        <v>9.37839039790323</v>
      </c>
      <c r="E133" s="13">
        <f t="shared" si="135"/>
        <v>18.3457832214333</v>
      </c>
      <c r="F133" s="9" t="s">
        <v>107</v>
      </c>
      <c r="G133" s="6">
        <v>11</v>
      </c>
      <c r="H133" s="11">
        <f t="shared" si="119"/>
        <v>9.37839039790323</v>
      </c>
      <c r="I133" s="11">
        <f t="shared" si="120"/>
        <v>282.528390397903</v>
      </c>
      <c r="J133" s="11">
        <f t="shared" si="121"/>
        <v>0.056897218252174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1.282093298522</v>
      </c>
      <c r="O133" s="11">
        <f t="shared" si="136"/>
        <v>0.588698594659052</v>
      </c>
      <c r="P133" s="11">
        <f t="shared" si="124"/>
        <v>0.0334953124250642</v>
      </c>
      <c r="Q133" s="16">
        <f t="shared" si="125"/>
        <v>0.00870878123051669</v>
      </c>
      <c r="R133" s="11">
        <f t="shared" si="126"/>
        <v>0.1355172</v>
      </c>
      <c r="S133" s="17">
        <f t="shared" si="127"/>
        <v>0.0642632907890415</v>
      </c>
      <c r="T133" s="3">
        <v>0.01</v>
      </c>
      <c r="U133" s="18">
        <f t="shared" si="128"/>
        <v>0.000642632907890415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0.00613263290789041</v>
      </c>
      <c r="AU133" s="25">
        <f t="shared" si="132"/>
        <v>52.122</v>
      </c>
      <c r="AV133" s="1">
        <f t="shared" si="133"/>
        <v>0.26</v>
      </c>
      <c r="AW133" s="2">
        <f t="shared" si="137"/>
        <v>0.608333333333333</v>
      </c>
      <c r="AX133" s="1">
        <f t="shared" si="134"/>
        <v>338.733231861048</v>
      </c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</row>
    <row r="134" s="1" customFormat="1" spans="1:51">
      <c r="A134" s="6"/>
      <c r="B134" s="6"/>
      <c r="C134" s="9">
        <v>11</v>
      </c>
      <c r="D134" s="12">
        <v>-0.132629572566667</v>
      </c>
      <c r="E134" s="13">
        <f t="shared" si="135"/>
        <v>9.37839039790323</v>
      </c>
      <c r="F134" s="9" t="s">
        <v>109</v>
      </c>
      <c r="G134" s="6">
        <v>12</v>
      </c>
      <c r="H134" s="11">
        <f t="shared" si="119"/>
        <v>-0.132629572566667</v>
      </c>
      <c r="I134" s="11">
        <f t="shared" si="120"/>
        <v>273.017370427433</v>
      </c>
      <c r="J134" s="11">
        <f t="shared" si="121"/>
        <v>0.0171272055651792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1.07642328223399</v>
      </c>
      <c r="P134" s="11">
        <f t="shared" si="124"/>
        <v>0.0184361228299664</v>
      </c>
      <c r="Q134" s="16">
        <f t="shared" si="125"/>
        <v>0.00479339193579126</v>
      </c>
      <c r="R134" s="11">
        <f t="shared" si="126"/>
        <v>0.1355172</v>
      </c>
      <c r="S134" s="17">
        <f t="shared" si="127"/>
        <v>0.0353710963316189</v>
      </c>
      <c r="T134" s="3">
        <v>0.01</v>
      </c>
      <c r="U134" s="18">
        <f t="shared" si="128"/>
        <v>0.000353710963316189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0.00584371096331619</v>
      </c>
      <c r="AU134" s="25">
        <f t="shared" si="132"/>
        <v>52.122</v>
      </c>
      <c r="AV134" s="1">
        <f t="shared" si="133"/>
        <v>0.26</v>
      </c>
      <c r="AW134" s="2">
        <f t="shared" si="137"/>
        <v>0.608333333333333</v>
      </c>
      <c r="AX134" s="1">
        <f t="shared" si="134"/>
        <v>322.774757660629</v>
      </c>
      <c r="AY134" s="1">
        <f>SUM(AX123:AX134)</f>
        <v>6997.88985294441</v>
      </c>
    </row>
    <row r="135" s="1" customFormat="1" spans="1:46">
      <c r="A135" s="6"/>
      <c r="B135" s="6"/>
      <c r="C135" s="9">
        <v>12</v>
      </c>
      <c r="D135" s="12">
        <v>-7.60380710564516</v>
      </c>
      <c r="E135" s="13">
        <f t="shared" si="135"/>
        <v>-0.132629572566667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-5</v>
      </c>
      <c r="E139" s="9"/>
      <c r="F139" s="9"/>
      <c r="G139" s="6">
        <v>1</v>
      </c>
      <c r="H139" s="11">
        <f t="shared" ref="H139:H150" si="138">E140</f>
        <v>-5</v>
      </c>
      <c r="I139" s="11">
        <f t="shared" ref="I139:I150" si="139">H139+273.15</f>
        <v>268.15</v>
      </c>
      <c r="J139" s="11">
        <f t="shared" ref="J139:J150" si="140">EXP(($C$18*(I139-$C$16))/($C$19*I139*$C$16))</f>
        <v>0.00896487173486583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0.0025522989829163</v>
      </c>
      <c r="Q139" s="16">
        <f t="shared" ref="Q139:Q150" si="144">P139*$B$125</f>
        <v>0.000663597735558238</v>
      </c>
      <c r="R139" s="11">
        <f t="shared" ref="R139:R150" si="145">L139*$B$125</f>
        <v>0.074022</v>
      </c>
      <c r="S139" s="17">
        <f t="shared" ref="S139:S150" si="146">Q139/R139</f>
        <v>0.00896487173486583</v>
      </c>
      <c r="T139" s="3">
        <v>0.01</v>
      </c>
      <c r="U139" s="18">
        <f t="shared" ref="U139:U150" si="147">S139*T139</f>
        <v>8.96487173486583e-5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0.00557964871734866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>$E$11/12</f>
        <v>4.025</v>
      </c>
      <c r="AX139" s="1">
        <f t="shared" ref="AX139:AX150" si="153">AW139*10000*AV139*0.67*AU139*AT139</f>
        <v>1113.80294039867</v>
      </c>
      <c r="AZ139" s="2">
        <f>$E$12/12</f>
        <v>0.566666666666667</v>
      </c>
      <c r="BA139" s="1">
        <f t="shared" ref="BA139:BA150" si="154">AZ139*10000*AV139*0.67*AU139*AT139</f>
        <v>156.808695542669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-8.39600925996774</v>
      </c>
      <c r="E140" s="13">
        <f t="shared" ref="E140:E151" si="155">D139</f>
        <v>-5</v>
      </c>
      <c r="F140" s="9" t="s">
        <v>107</v>
      </c>
      <c r="G140" s="6">
        <v>2</v>
      </c>
      <c r="H140" s="11">
        <f t="shared" si="138"/>
        <v>-8.39600925996774</v>
      </c>
      <c r="I140" s="11">
        <f t="shared" si="139"/>
        <v>264.753990740032</v>
      </c>
      <c r="J140" s="11">
        <f t="shared" si="140"/>
        <v>0.00562685977324978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0.566847701017084</v>
      </c>
      <c r="P140" s="11">
        <f t="shared" si="143"/>
        <v>0.00318957252641215</v>
      </c>
      <c r="Q140" s="16">
        <f t="shared" si="144"/>
        <v>0.000829288856867158</v>
      </c>
      <c r="R140" s="11">
        <f t="shared" si="145"/>
        <v>0.074022</v>
      </c>
      <c r="S140" s="17">
        <f t="shared" si="146"/>
        <v>0.0112032754703623</v>
      </c>
      <c r="T140" s="3">
        <v>0.01</v>
      </c>
      <c r="U140" s="18">
        <f t="shared" si="147"/>
        <v>0.000112032754703623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0.00560203275470362</v>
      </c>
      <c r="AU140" s="25">
        <f t="shared" si="151"/>
        <v>28.47</v>
      </c>
      <c r="AV140" s="1">
        <f t="shared" si="152"/>
        <v>0.26</v>
      </c>
      <c r="AW140" s="2">
        <f t="shared" ref="AW140:AW150" si="157">$E$11/12</f>
        <v>4.025</v>
      </c>
      <c r="AX140" s="1">
        <f t="shared" si="153"/>
        <v>1118.27121571256</v>
      </c>
      <c r="AZ140" s="2">
        <f t="shared" ref="AZ140:AZ150" si="158">$E$12/12</f>
        <v>0.566666666666667</v>
      </c>
      <c r="BA140" s="1">
        <f t="shared" si="154"/>
        <v>157.437769499906</v>
      </c>
    </row>
    <row r="141" s="1" customFormat="1" spans="1:53">
      <c r="A141" s="6" t="s">
        <v>70</v>
      </c>
      <c r="B141" s="6">
        <v>0.33</v>
      </c>
      <c r="C141" s="9">
        <v>2</v>
      </c>
      <c r="D141" s="12">
        <v>-4.16577038332143</v>
      </c>
      <c r="E141" s="13">
        <f t="shared" si="155"/>
        <v>-8.39600925996774</v>
      </c>
      <c r="F141" s="9" t="s">
        <v>107</v>
      </c>
      <c r="G141" s="6">
        <v>3</v>
      </c>
      <c r="H141" s="11">
        <f t="shared" si="138"/>
        <v>-4.16577038332143</v>
      </c>
      <c r="I141" s="11">
        <f t="shared" si="139"/>
        <v>268.984229616679</v>
      </c>
      <c r="J141" s="11">
        <f t="shared" si="140"/>
        <v>0.0100334943517607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0.848358128490672</v>
      </c>
      <c r="P141" s="11">
        <f t="shared" si="143"/>
        <v>0.00851199649048145</v>
      </c>
      <c r="Q141" s="16">
        <f t="shared" si="144"/>
        <v>0.00221311908752518</v>
      </c>
      <c r="R141" s="11">
        <f t="shared" si="145"/>
        <v>0.074022</v>
      </c>
      <c r="S141" s="17">
        <f t="shared" si="146"/>
        <v>0.029898126064213</v>
      </c>
      <c r="T141" s="3">
        <v>0.01</v>
      </c>
      <c r="U141" s="18">
        <f t="shared" si="147"/>
        <v>0.00029898126064213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0.00578898126064213</v>
      </c>
      <c r="AU141" s="25">
        <f t="shared" si="151"/>
        <v>28.47</v>
      </c>
      <c r="AV141" s="1">
        <f t="shared" si="152"/>
        <v>0.26</v>
      </c>
      <c r="AW141" s="2">
        <f t="shared" si="157"/>
        <v>4.025</v>
      </c>
      <c r="AX141" s="1">
        <f t="shared" si="153"/>
        <v>1155.58965745784</v>
      </c>
      <c r="AZ141" s="2">
        <f t="shared" si="158"/>
        <v>0.566666666666667</v>
      </c>
      <c r="BA141" s="1">
        <f t="shared" si="154"/>
        <v>162.691711608971</v>
      </c>
    </row>
    <row r="142" s="1" customFormat="1" spans="1:53">
      <c r="A142" s="6"/>
      <c r="B142" s="6"/>
      <c r="C142" s="9">
        <v>3</v>
      </c>
      <c r="D142" s="12">
        <v>2.76480797751613</v>
      </c>
      <c r="E142" s="13">
        <f t="shared" si="155"/>
        <v>-4.16577038332143</v>
      </c>
      <c r="F142" s="9" t="s">
        <v>107</v>
      </c>
      <c r="G142" s="6">
        <v>4</v>
      </c>
      <c r="H142" s="11">
        <f t="shared" si="138"/>
        <v>2.76480797751613</v>
      </c>
      <c r="I142" s="11">
        <f t="shared" si="139"/>
        <v>275.914807977516</v>
      </c>
      <c r="J142" s="11">
        <f t="shared" si="140"/>
        <v>0.0249077537973927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1.12454613200019</v>
      </c>
      <c r="P142" s="11">
        <f t="shared" si="143"/>
        <v>0.028009918189671</v>
      </c>
      <c r="Q142" s="16">
        <f t="shared" si="144"/>
        <v>0.00728257872931445</v>
      </c>
      <c r="R142" s="11">
        <f t="shared" si="145"/>
        <v>0.074022</v>
      </c>
      <c r="S142" s="17">
        <f t="shared" si="146"/>
        <v>0.0983839767814224</v>
      </c>
      <c r="T142" s="3">
        <v>0.01</v>
      </c>
      <c r="U142" s="18">
        <f t="shared" si="147"/>
        <v>0.000983839767814224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0.00647383976781422</v>
      </c>
      <c r="AU142" s="25">
        <f t="shared" si="151"/>
        <v>28.47</v>
      </c>
      <c r="AV142" s="1">
        <f t="shared" si="152"/>
        <v>0.26</v>
      </c>
      <c r="AW142" s="2">
        <f t="shared" si="157"/>
        <v>4.025</v>
      </c>
      <c r="AX142" s="1">
        <f t="shared" si="153"/>
        <v>1292.30031034779</v>
      </c>
      <c r="AZ142" s="2">
        <f t="shared" si="158"/>
        <v>0.566666666666667</v>
      </c>
      <c r="BA142" s="1">
        <f t="shared" si="154"/>
        <v>181.938760048964</v>
      </c>
    </row>
    <row r="143" s="1" customFormat="1" spans="1:53">
      <c r="A143" s="6"/>
      <c r="B143" s="6"/>
      <c r="C143" s="9">
        <v>4</v>
      </c>
      <c r="D143" s="12">
        <v>12.3198002163</v>
      </c>
      <c r="E143" s="13">
        <f t="shared" si="155"/>
        <v>2.76480797751613</v>
      </c>
      <c r="F143" s="9" t="s">
        <v>107</v>
      </c>
      <c r="G143" s="6">
        <v>5</v>
      </c>
      <c r="H143" s="11">
        <f t="shared" si="138"/>
        <v>12.3198002163</v>
      </c>
      <c r="I143" s="11">
        <f t="shared" si="139"/>
        <v>285.4698002163</v>
      </c>
      <c r="J143" s="11">
        <f t="shared" si="140"/>
        <v>0.0811537183508031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1.04170940311999</v>
      </c>
      <c r="O143" s="11">
        <f t="shared" si="156"/>
        <v>0.339526810690526</v>
      </c>
      <c r="P143" s="11">
        <f t="shared" si="143"/>
        <v>0.0275538631673254</v>
      </c>
      <c r="Q143" s="16">
        <f t="shared" si="144"/>
        <v>0.00716400442350459</v>
      </c>
      <c r="R143" s="11">
        <f t="shared" si="145"/>
        <v>0.074022</v>
      </c>
      <c r="S143" s="17">
        <f t="shared" si="146"/>
        <v>0.0967820975318769</v>
      </c>
      <c r="T143" s="3">
        <v>0.01</v>
      </c>
      <c r="U143" s="18">
        <f t="shared" si="147"/>
        <v>0.000967820975318769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0.0109178209753188</v>
      </c>
      <c r="AU143" s="25">
        <f t="shared" si="151"/>
        <v>28.47</v>
      </c>
      <c r="AV143" s="1">
        <f t="shared" si="152"/>
        <v>0.26</v>
      </c>
      <c r="AW143" s="2">
        <f t="shared" si="157"/>
        <v>4.025</v>
      </c>
      <c r="AX143" s="1">
        <f t="shared" si="153"/>
        <v>2179.40263286586</v>
      </c>
      <c r="AZ143" s="2">
        <f t="shared" si="158"/>
        <v>0.566666666666667</v>
      </c>
      <c r="BA143" s="1">
        <f t="shared" si="154"/>
        <v>306.831012494572</v>
      </c>
    </row>
    <row r="144" s="1" customFormat="1" spans="1:53">
      <c r="A144" s="6"/>
      <c r="B144" s="6"/>
      <c r="C144" s="9">
        <v>5</v>
      </c>
      <c r="D144" s="12">
        <v>18.01508167</v>
      </c>
      <c r="E144" s="13">
        <f t="shared" si="155"/>
        <v>12.3198002163</v>
      </c>
      <c r="F144" s="9" t="s">
        <v>109</v>
      </c>
      <c r="G144" s="6">
        <v>6</v>
      </c>
      <c r="H144" s="11">
        <f t="shared" si="138"/>
        <v>18.01508167</v>
      </c>
      <c r="I144" s="11">
        <f t="shared" si="139"/>
        <v>291.16508167</v>
      </c>
      <c r="J144" s="11">
        <f t="shared" si="140"/>
        <v>0.158144221189016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0.5966729475232</v>
      </c>
      <c r="P144" s="11">
        <f t="shared" si="143"/>
        <v>0.0943603785906114</v>
      </c>
      <c r="Q144" s="16">
        <f t="shared" si="144"/>
        <v>0.024533698433559</v>
      </c>
      <c r="R144" s="11">
        <f t="shared" si="145"/>
        <v>0.074022</v>
      </c>
      <c r="S144" s="17">
        <f t="shared" si="146"/>
        <v>0.331437929717637</v>
      </c>
      <c r="T144" s="3">
        <v>0.01</v>
      </c>
      <c r="U144" s="18">
        <f t="shared" si="147"/>
        <v>0.00331437929717637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0.0132643792971764</v>
      </c>
      <c r="AU144" s="25">
        <f t="shared" si="151"/>
        <v>28.47</v>
      </c>
      <c r="AV144" s="1">
        <f t="shared" si="152"/>
        <v>0.26</v>
      </c>
      <c r="AW144" s="2">
        <f t="shared" si="157"/>
        <v>4.025</v>
      </c>
      <c r="AX144" s="1">
        <f t="shared" si="153"/>
        <v>2647.819856082</v>
      </c>
      <c r="AZ144" s="2">
        <f t="shared" si="158"/>
        <v>0.566666666666667</v>
      </c>
      <c r="BA144" s="1">
        <f t="shared" si="154"/>
        <v>372.777950752745</v>
      </c>
    </row>
    <row r="145" s="1" customFormat="1" spans="1:53">
      <c r="A145" s="6"/>
      <c r="B145" s="6"/>
      <c r="C145" s="9">
        <v>6</v>
      </c>
      <c r="D145" s="12">
        <v>22.2284958256667</v>
      </c>
      <c r="E145" s="13">
        <f t="shared" si="155"/>
        <v>18.01508167</v>
      </c>
      <c r="F145" s="9" t="s">
        <v>107</v>
      </c>
      <c r="G145" s="6">
        <v>7</v>
      </c>
      <c r="H145" s="11">
        <f t="shared" si="138"/>
        <v>22.2284958256667</v>
      </c>
      <c r="I145" s="11">
        <f t="shared" si="139"/>
        <v>295.378495825667</v>
      </c>
      <c r="J145" s="11">
        <f t="shared" si="140"/>
        <v>0.254811000152602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0.787012568932589</v>
      </c>
      <c r="P145" s="11">
        <f t="shared" si="143"/>
        <v>0.200539459822382</v>
      </c>
      <c r="Q145" s="16">
        <f t="shared" si="144"/>
        <v>0.0521402595538193</v>
      </c>
      <c r="R145" s="11">
        <f t="shared" si="145"/>
        <v>0.074022</v>
      </c>
      <c r="S145" s="17">
        <f t="shared" si="146"/>
        <v>0.704388689225085</v>
      </c>
      <c r="T145" s="3">
        <v>0.01</v>
      </c>
      <c r="U145" s="18">
        <f t="shared" si="147"/>
        <v>0.00704388689225085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0.0169938868922509</v>
      </c>
      <c r="AU145" s="25">
        <f t="shared" si="151"/>
        <v>28.47</v>
      </c>
      <c r="AV145" s="1">
        <f t="shared" si="152"/>
        <v>0.26</v>
      </c>
      <c r="AW145" s="2">
        <f t="shared" si="157"/>
        <v>4.025</v>
      </c>
      <c r="AX145" s="1">
        <f t="shared" si="153"/>
        <v>3392.29979309262</v>
      </c>
      <c r="AZ145" s="2">
        <f t="shared" si="158"/>
        <v>0.566666666666667</v>
      </c>
      <c r="BA145" s="1">
        <f t="shared" si="154"/>
        <v>477.590861139334</v>
      </c>
    </row>
    <row r="146" s="1" customFormat="1" spans="1:53">
      <c r="A146" s="6"/>
      <c r="B146" s="6"/>
      <c r="C146" s="9">
        <v>7</v>
      </c>
      <c r="D146" s="12">
        <v>25.7119521364516</v>
      </c>
      <c r="E146" s="13">
        <f t="shared" si="155"/>
        <v>22.2284958256667</v>
      </c>
      <c r="F146" s="9" t="s">
        <v>107</v>
      </c>
      <c r="G146" s="6">
        <v>8</v>
      </c>
      <c r="H146" s="11">
        <f t="shared" si="138"/>
        <v>25.7119521364516</v>
      </c>
      <c r="I146" s="11">
        <f t="shared" si="139"/>
        <v>298.861952136452</v>
      </c>
      <c r="J146" s="11">
        <f t="shared" si="140"/>
        <v>0.374180814142941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0.871173109110207</v>
      </c>
      <c r="P146" s="11">
        <f t="shared" si="143"/>
        <v>0.325976263226295</v>
      </c>
      <c r="Q146" s="16">
        <f t="shared" si="144"/>
        <v>0.0847538284388366</v>
      </c>
      <c r="R146" s="11">
        <f t="shared" si="145"/>
        <v>0.074022</v>
      </c>
      <c r="S146" s="17">
        <f t="shared" si="146"/>
        <v>1.14498160599331</v>
      </c>
      <c r="T146" s="3">
        <v>0.01</v>
      </c>
      <c r="U146" s="18">
        <f t="shared" si="147"/>
        <v>0.0114498160599331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0.0213998160599331</v>
      </c>
      <c r="AU146" s="25">
        <f t="shared" si="151"/>
        <v>28.47</v>
      </c>
      <c r="AV146" s="1">
        <f t="shared" si="152"/>
        <v>0.26</v>
      </c>
      <c r="AW146" s="2">
        <f t="shared" si="157"/>
        <v>4.025</v>
      </c>
      <c r="AX146" s="1">
        <f t="shared" si="153"/>
        <v>4271.80621199933</v>
      </c>
      <c r="AZ146" s="2">
        <f t="shared" si="158"/>
        <v>0.566666666666667</v>
      </c>
      <c r="BA146" s="1">
        <f t="shared" si="154"/>
        <v>601.413711006116</v>
      </c>
    </row>
    <row r="147" s="1" customFormat="1" spans="1:53">
      <c r="A147" s="6"/>
      <c r="B147" s="6"/>
      <c r="C147" s="9">
        <v>8</v>
      </c>
      <c r="D147" s="12">
        <v>23.0826205451613</v>
      </c>
      <c r="E147" s="13">
        <f t="shared" si="155"/>
        <v>25.7119521364516</v>
      </c>
      <c r="F147" s="9" t="s">
        <v>107</v>
      </c>
      <c r="G147" s="6">
        <v>9</v>
      </c>
      <c r="H147" s="11">
        <f t="shared" si="138"/>
        <v>23.0826205451613</v>
      </c>
      <c r="I147" s="11">
        <f t="shared" si="139"/>
        <v>296.232620545161</v>
      </c>
      <c r="J147" s="11">
        <f t="shared" si="140"/>
        <v>0.280217538486765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0.829896845883913</v>
      </c>
      <c r="P147" s="11">
        <f t="shared" si="143"/>
        <v>0.23255165135152</v>
      </c>
      <c r="Q147" s="16">
        <f t="shared" si="144"/>
        <v>0.0604634293513952</v>
      </c>
      <c r="R147" s="11">
        <f t="shared" si="145"/>
        <v>0.074022</v>
      </c>
      <c r="S147" s="17">
        <f t="shared" si="146"/>
        <v>0.816830528105093</v>
      </c>
      <c r="T147" s="3">
        <v>0.01</v>
      </c>
      <c r="U147" s="18">
        <f t="shared" si="147"/>
        <v>0.00816830528105093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8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0.0181183052810509</v>
      </c>
      <c r="AU147" s="25">
        <f t="shared" si="151"/>
        <v>28.47</v>
      </c>
      <c r="AV147" s="1">
        <f t="shared" si="152"/>
        <v>0.26</v>
      </c>
      <c r="AW147" s="2">
        <f t="shared" si="157"/>
        <v>4.025</v>
      </c>
      <c r="AX147" s="1">
        <f t="shared" si="153"/>
        <v>3616.75487460875</v>
      </c>
      <c r="AZ147" s="2">
        <f t="shared" si="158"/>
        <v>0.566666666666667</v>
      </c>
      <c r="BA147" s="1">
        <f t="shared" si="154"/>
        <v>509.191162470797</v>
      </c>
    </row>
    <row r="148" s="1" customFormat="1" spans="1:53">
      <c r="A148" s="6"/>
      <c r="B148" s="6"/>
      <c r="C148" s="9">
        <v>9</v>
      </c>
      <c r="D148" s="12">
        <v>18.3457832214333</v>
      </c>
      <c r="E148" s="13">
        <f t="shared" si="155"/>
        <v>23.0826205451613</v>
      </c>
      <c r="F148" s="9" t="s">
        <v>107</v>
      </c>
      <c r="G148" s="6">
        <v>10</v>
      </c>
      <c r="H148" s="11">
        <f t="shared" si="138"/>
        <v>18.3457832214333</v>
      </c>
      <c r="I148" s="11">
        <f t="shared" si="139"/>
        <v>291.495783221433</v>
      </c>
      <c r="J148" s="11">
        <f t="shared" si="140"/>
        <v>0.164259243524476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0.882045194532392</v>
      </c>
      <c r="P148" s="11">
        <f t="shared" si="143"/>
        <v>0.14488407640829</v>
      </c>
      <c r="Q148" s="16">
        <f t="shared" si="144"/>
        <v>0.0376698598661554</v>
      </c>
      <c r="R148" s="11">
        <f t="shared" si="145"/>
        <v>0.074022</v>
      </c>
      <c r="S148" s="17">
        <f t="shared" si="146"/>
        <v>0.508900865501545</v>
      </c>
      <c r="T148" s="3">
        <v>0.01</v>
      </c>
      <c r="U148" s="18">
        <f t="shared" si="147"/>
        <v>0.00508900865501545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8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0.0105790086550154</v>
      </c>
      <c r="AU148" s="25">
        <f t="shared" si="151"/>
        <v>28.47</v>
      </c>
      <c r="AV148" s="1">
        <f t="shared" si="152"/>
        <v>0.26</v>
      </c>
      <c r="AW148" s="2">
        <f t="shared" si="157"/>
        <v>4.025</v>
      </c>
      <c r="AX148" s="1">
        <f t="shared" si="153"/>
        <v>2111.76931440554</v>
      </c>
      <c r="AZ148" s="2">
        <f t="shared" si="158"/>
        <v>0.566666666666667</v>
      </c>
      <c r="BA148" s="1">
        <f t="shared" si="154"/>
        <v>297.309137431837</v>
      </c>
    </row>
    <row r="149" s="1" customFormat="1" spans="1:53">
      <c r="A149" s="6"/>
      <c r="B149" s="6"/>
      <c r="C149" s="9">
        <v>10</v>
      </c>
      <c r="D149" s="12">
        <v>9.37839039790323</v>
      </c>
      <c r="E149" s="13">
        <f t="shared" si="155"/>
        <v>18.3457832214333</v>
      </c>
      <c r="F149" s="9" t="s">
        <v>107</v>
      </c>
      <c r="G149" s="6">
        <v>11</v>
      </c>
      <c r="H149" s="11">
        <f t="shared" si="138"/>
        <v>9.37839039790323</v>
      </c>
      <c r="I149" s="11">
        <f t="shared" si="139"/>
        <v>282.528390397903</v>
      </c>
      <c r="J149" s="11">
        <f t="shared" si="140"/>
        <v>0.056897218252174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0.700303062217898</v>
      </c>
      <c r="O149" s="11">
        <f t="shared" si="156"/>
        <v>0.321558055906205</v>
      </c>
      <c r="P149" s="11">
        <f t="shared" si="143"/>
        <v>0.0182957588876401</v>
      </c>
      <c r="Q149" s="16">
        <f t="shared" si="144"/>
        <v>0.00475689731078643</v>
      </c>
      <c r="R149" s="11">
        <f t="shared" si="145"/>
        <v>0.074022</v>
      </c>
      <c r="S149" s="17">
        <f t="shared" si="146"/>
        <v>0.0642632907890414</v>
      </c>
      <c r="T149" s="3">
        <v>0.01</v>
      </c>
      <c r="U149" s="18">
        <f t="shared" si="147"/>
        <v>0.000642632907890414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0.00613263290789041</v>
      </c>
      <c r="AU149" s="25">
        <f t="shared" si="151"/>
        <v>28.47</v>
      </c>
      <c r="AV149" s="1">
        <f t="shared" si="152"/>
        <v>0.26</v>
      </c>
      <c r="AW149" s="2">
        <f t="shared" si="157"/>
        <v>4.025</v>
      </c>
      <c r="AX149" s="1">
        <f t="shared" si="153"/>
        <v>1224.18899669363</v>
      </c>
      <c r="AZ149" s="2">
        <f t="shared" si="158"/>
        <v>0.566666666666667</v>
      </c>
      <c r="BA149" s="1">
        <f t="shared" si="154"/>
        <v>172.349589596619</v>
      </c>
    </row>
    <row r="150" s="1" customFormat="1" spans="1:54">
      <c r="A150" s="6"/>
      <c r="B150" s="6"/>
      <c r="C150" s="9">
        <v>11</v>
      </c>
      <c r="D150" s="12">
        <v>-0.132629572566667</v>
      </c>
      <c r="E150" s="13">
        <f t="shared" si="155"/>
        <v>9.37839039790323</v>
      </c>
      <c r="F150" s="9" t="s">
        <v>109</v>
      </c>
      <c r="G150" s="6">
        <v>12</v>
      </c>
      <c r="H150" s="11">
        <f t="shared" si="138"/>
        <v>-0.132629572566667</v>
      </c>
      <c r="I150" s="11">
        <f t="shared" si="139"/>
        <v>273.017370427433</v>
      </c>
      <c r="J150" s="11">
        <f t="shared" si="140"/>
        <v>0.0171272055651792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0.587962297018565</v>
      </c>
      <c r="P150" s="11">
        <f t="shared" si="143"/>
        <v>0.0100701511256119</v>
      </c>
      <c r="Q150" s="16">
        <f t="shared" si="144"/>
        <v>0.00261823929265909</v>
      </c>
      <c r="R150" s="11">
        <f t="shared" si="145"/>
        <v>0.074022</v>
      </c>
      <c r="S150" s="17">
        <f t="shared" si="146"/>
        <v>0.0353710963316189</v>
      </c>
      <c r="T150" s="3">
        <v>0.01</v>
      </c>
      <c r="U150" s="18">
        <f t="shared" si="147"/>
        <v>0.000353710963316189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0.00584371096331619</v>
      </c>
      <c r="AU150" s="25">
        <f t="shared" si="151"/>
        <v>28.47</v>
      </c>
      <c r="AV150" s="1">
        <f t="shared" si="152"/>
        <v>0.26</v>
      </c>
      <c r="AW150" s="2">
        <f t="shared" si="157"/>
        <v>4.025</v>
      </c>
      <c r="AX150" s="1">
        <f t="shared" si="153"/>
        <v>1166.51473658978</v>
      </c>
      <c r="AY150" s="1">
        <f>SUM(AX139:AX150)</f>
        <v>25290.5205402544</v>
      </c>
      <c r="AZ150" s="2">
        <f t="shared" si="158"/>
        <v>0.566666666666667</v>
      </c>
      <c r="BA150" s="1">
        <f t="shared" si="154"/>
        <v>164.229817987796</v>
      </c>
      <c r="BB150" s="1">
        <f>SUM(BA139:BA150)</f>
        <v>3560.57017958033</v>
      </c>
    </row>
    <row r="151" s="1" customFormat="1" spans="1:46">
      <c r="A151" s="6"/>
      <c r="B151" s="6"/>
      <c r="C151" s="9">
        <v>12</v>
      </c>
      <c r="D151" s="12">
        <v>-7.60380710564516</v>
      </c>
      <c r="E151" s="13">
        <f t="shared" si="155"/>
        <v>-0.132629572566667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4" workbookViewId="0">
      <selection activeCell="I17" sqref="I1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1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L2" s="2"/>
    </row>
    <row r="3" s="1" customFormat="1" spans="1:12">
      <c r="A3" s="4"/>
      <c r="B3" s="5" t="s">
        <v>39</v>
      </c>
      <c r="C3" s="3"/>
      <c r="D3" s="3"/>
      <c r="E3" s="3">
        <v>706.8</v>
      </c>
      <c r="F3" s="3">
        <v>769.42</v>
      </c>
      <c r="G3" s="1">
        <v>0.18</v>
      </c>
      <c r="L3" s="2"/>
    </row>
    <row r="4" s="1" customFormat="1" spans="1:12">
      <c r="A4" s="4"/>
      <c r="B4" s="5" t="s">
        <v>40</v>
      </c>
      <c r="C4" s="3"/>
      <c r="D4" s="3"/>
      <c r="E4" s="3">
        <v>25</v>
      </c>
      <c r="F4" s="3">
        <v>1192.09</v>
      </c>
      <c r="G4" s="1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1.9</v>
      </c>
      <c r="F5" s="3">
        <v>1655.64</v>
      </c>
      <c r="G5" s="1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L6" s="2"/>
    </row>
    <row r="7" s="1" customFormat="1" spans="1:12">
      <c r="A7" s="4"/>
      <c r="B7" s="5" t="s">
        <v>43</v>
      </c>
      <c r="C7" s="3"/>
      <c r="D7" s="3"/>
      <c r="E7" s="3">
        <v>82.8</v>
      </c>
      <c r="F7" s="3">
        <v>91.104</v>
      </c>
      <c r="G7" s="1">
        <v>0.13</v>
      </c>
      <c r="L7" s="2"/>
    </row>
    <row r="8" s="1" customFormat="1" spans="1:12">
      <c r="A8" s="4"/>
      <c r="B8" s="5" t="s">
        <v>44</v>
      </c>
      <c r="C8" s="3"/>
      <c r="D8" s="3"/>
      <c r="E8" s="3">
        <v>608.7</v>
      </c>
      <c r="F8" s="3">
        <v>93.9145</v>
      </c>
      <c r="G8" s="1">
        <v>0.19</v>
      </c>
      <c r="L8" s="2"/>
    </row>
    <row r="9" s="1" customFormat="1" spans="1:12">
      <c r="A9" s="4" t="s">
        <v>45</v>
      </c>
      <c r="B9" s="5"/>
      <c r="C9" s="3"/>
      <c r="D9" s="3"/>
      <c r="E9" s="3">
        <v>2110.19</v>
      </c>
      <c r="F9" s="3">
        <v>122.786</v>
      </c>
      <c r="G9" s="1">
        <v>0.29</v>
      </c>
      <c r="L9" s="2"/>
    </row>
    <row r="10" s="1" customFormat="1" spans="1:12">
      <c r="A10" s="4" t="s">
        <v>46</v>
      </c>
      <c r="B10" s="5"/>
      <c r="C10" s="3"/>
      <c r="D10" s="3"/>
      <c r="E10" s="3">
        <v>24.7</v>
      </c>
      <c r="F10" s="3">
        <v>625.464</v>
      </c>
      <c r="G10" s="1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16.5</v>
      </c>
      <c r="F11" s="3">
        <v>341.64</v>
      </c>
      <c r="G11" s="1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6.7</v>
      </c>
      <c r="F12" s="3">
        <v>341.64</v>
      </c>
      <c r="G12" s="1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1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AV40+AV55+AV71+AV87+AV102+AY118+AY134+AY150+BB150+AG118</f>
        <v>57880457.0678076</v>
      </c>
      <c r="J16" s="7" t="s">
        <v>35</v>
      </c>
      <c r="K16" s="7">
        <f>I16/(10000*1000)</f>
        <v>5.78804570678076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42224250.9996501</v>
      </c>
      <c r="J17" s="7" t="s">
        <v>35</v>
      </c>
      <c r="K17" s="7">
        <f>I17/(10000*1000)</f>
        <v>4.22242509996501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-10</v>
      </c>
      <c r="E29" s="9"/>
      <c r="F29" s="9"/>
      <c r="G29" s="6">
        <v>1</v>
      </c>
      <c r="H29" s="11">
        <f t="shared" ref="H29:H40" si="0">E30</f>
        <v>-10</v>
      </c>
      <c r="I29" s="11">
        <f t="shared" ref="I29:I40" si="1">H29+273.15</f>
        <v>263.15</v>
      </c>
      <c r="J29" s="11">
        <f t="shared" ref="J29:J40" si="2">EXP(($C$18*(I29-$C$16))/($C$19*I29*$C$16))</f>
        <v>0.00449688301268236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0.00446724105882376</v>
      </c>
      <c r="Q29" s="16">
        <f t="shared" ref="Q29:Q40" si="6">P29*$B$31</f>
        <v>0.000580741337647089</v>
      </c>
      <c r="R29" s="11">
        <f t="shared" ref="R29:R40" si="7">L29*$B$31</f>
        <v>0.129143083333333</v>
      </c>
      <c r="S29" s="17">
        <f t="shared" ref="S29:S40" si="8">Q29/R29</f>
        <v>0.00449688301268237</v>
      </c>
      <c r="T29" s="3">
        <v>0.01</v>
      </c>
      <c r="U29" s="18">
        <f t="shared" ref="U29:U40" si="9">S29*T29</f>
        <v>4.49688301268237e-5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0.0219449688301268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2.08333333333333</v>
      </c>
      <c r="AU29" s="1">
        <f t="shared" ref="AU29:AU40" si="17">AT29*10000*AS29*0.67*AR29*AQ29</f>
        <v>3955.84880981716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-13.8051085297097</v>
      </c>
      <c r="E30" s="13">
        <f t="shared" ref="E30:E41" si="18">D29</f>
        <v>-10</v>
      </c>
      <c r="F30" s="9" t="s">
        <v>107</v>
      </c>
      <c r="G30" s="6">
        <v>2</v>
      </c>
      <c r="H30" s="11">
        <f t="shared" si="0"/>
        <v>-13.8051085297097</v>
      </c>
      <c r="I30" s="11">
        <f t="shared" si="1"/>
        <v>259.34489147029</v>
      </c>
      <c r="J30" s="11">
        <f t="shared" si="2"/>
        <v>0.0026130212527235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1.98234942560784</v>
      </c>
      <c r="P30" s="11">
        <f t="shared" si="5"/>
        <v>0.00517992117943751</v>
      </c>
      <c r="Q30" s="16">
        <f t="shared" si="6"/>
        <v>0.000673389753326877</v>
      </c>
      <c r="R30" s="11">
        <f t="shared" si="7"/>
        <v>0.129143083333333</v>
      </c>
      <c r="S30" s="17">
        <f t="shared" si="8"/>
        <v>0.00521429205456386</v>
      </c>
      <c r="T30" s="3">
        <v>0.01</v>
      </c>
      <c r="U30" s="18">
        <f t="shared" si="9"/>
        <v>5.21429205456386e-5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0.0219521429205456</v>
      </c>
      <c r="AR30" s="25">
        <f t="shared" si="15"/>
        <v>99.3408333333333</v>
      </c>
      <c r="AS30" s="1">
        <f t="shared" si="16"/>
        <v>0.13</v>
      </c>
      <c r="AT30" s="2">
        <f t="shared" ref="AT30:AT40" si="20">$E$4/12</f>
        <v>2.08333333333333</v>
      </c>
      <c r="AU30" s="1">
        <f t="shared" si="17"/>
        <v>3957.14202728602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-9.17171412407143</v>
      </c>
      <c r="E31" s="13">
        <f t="shared" si="18"/>
        <v>-13.8051085297097</v>
      </c>
      <c r="F31" s="9" t="s">
        <v>107</v>
      </c>
      <c r="G31" s="6">
        <v>3</v>
      </c>
      <c r="H31" s="11">
        <f t="shared" si="0"/>
        <v>-9.17171412407143</v>
      </c>
      <c r="I31" s="11">
        <f t="shared" si="1"/>
        <v>263.978285875929</v>
      </c>
      <c r="J31" s="11">
        <f t="shared" si="2"/>
        <v>0.00505047558237321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2.97057783776174</v>
      </c>
      <c r="P31" s="11">
        <f t="shared" si="5"/>
        <v>0.0150028308351547</v>
      </c>
      <c r="Q31" s="16">
        <f t="shared" si="6"/>
        <v>0.0019503680085701</v>
      </c>
      <c r="R31" s="11">
        <f t="shared" si="7"/>
        <v>0.129143083333333</v>
      </c>
      <c r="S31" s="17">
        <f t="shared" si="8"/>
        <v>0.0151023806945664</v>
      </c>
      <c r="T31" s="3">
        <v>0.01</v>
      </c>
      <c r="U31" s="18">
        <f t="shared" si="9"/>
        <v>0.000151023806945664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0.0220510238069457</v>
      </c>
      <c r="AR31" s="25">
        <f t="shared" si="15"/>
        <v>99.3408333333333</v>
      </c>
      <c r="AS31" s="1">
        <f t="shared" si="16"/>
        <v>0.13</v>
      </c>
      <c r="AT31" s="2">
        <f t="shared" si="20"/>
        <v>2.08333333333333</v>
      </c>
      <c r="AU31" s="1">
        <f t="shared" si="17"/>
        <v>3974.96651543212</v>
      </c>
    </row>
    <row r="32" s="1" customFormat="1" spans="1:47">
      <c r="A32" s="6"/>
      <c r="B32" s="6"/>
      <c r="C32" s="9">
        <v>3</v>
      </c>
      <c r="D32" s="12">
        <v>-1.04408824877419</v>
      </c>
      <c r="E32" s="13">
        <f t="shared" si="18"/>
        <v>-9.17171412407143</v>
      </c>
      <c r="F32" s="9" t="s">
        <v>107</v>
      </c>
      <c r="G32" s="6">
        <v>4</v>
      </c>
      <c r="H32" s="11">
        <f t="shared" si="0"/>
        <v>-1.04408824877419</v>
      </c>
      <c r="I32" s="11">
        <f t="shared" si="1"/>
        <v>272.105911751226</v>
      </c>
      <c r="J32" s="11">
        <f t="shared" si="2"/>
        <v>0.0151986654270545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3.94898334025992</v>
      </c>
      <c r="P32" s="11">
        <f t="shared" si="5"/>
        <v>0.0600192765656226</v>
      </c>
      <c r="Q32" s="16">
        <f t="shared" si="6"/>
        <v>0.00780250595353094</v>
      </c>
      <c r="R32" s="11">
        <f t="shared" si="7"/>
        <v>0.129143083333333</v>
      </c>
      <c r="S32" s="17">
        <f t="shared" si="8"/>
        <v>0.0604175287761388</v>
      </c>
      <c r="T32" s="3">
        <v>0.01</v>
      </c>
      <c r="U32" s="18">
        <f t="shared" si="9"/>
        <v>0.000604175287761388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0.0225041752877614</v>
      </c>
      <c r="AR32" s="25">
        <f t="shared" si="15"/>
        <v>99.3408333333333</v>
      </c>
      <c r="AS32" s="1">
        <f t="shared" si="16"/>
        <v>0.13</v>
      </c>
      <c r="AT32" s="2">
        <f t="shared" si="20"/>
        <v>2.08333333333333</v>
      </c>
      <c r="AU32" s="1">
        <f t="shared" si="17"/>
        <v>4056.65260758054</v>
      </c>
    </row>
    <row r="33" s="1" customFormat="1" spans="1:47">
      <c r="A33" s="6"/>
      <c r="B33" s="6"/>
      <c r="C33" s="9">
        <v>4</v>
      </c>
      <c r="D33" s="12">
        <v>9.08606737696667</v>
      </c>
      <c r="E33" s="13">
        <f t="shared" si="18"/>
        <v>-1.04408824877419</v>
      </c>
      <c r="F33" s="9" t="s">
        <v>107</v>
      </c>
      <c r="G33" s="6">
        <v>5</v>
      </c>
      <c r="H33" s="11">
        <f t="shared" si="0"/>
        <v>9.08606737696667</v>
      </c>
      <c r="I33" s="11">
        <f t="shared" si="1"/>
        <v>282.236067376967</v>
      </c>
      <c r="J33" s="11">
        <f t="shared" si="2"/>
        <v>0.0549021063871173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3.69451586050958</v>
      </c>
      <c r="O33" s="11">
        <f t="shared" si="19"/>
        <v>1.18785653651805</v>
      </c>
      <c r="P33" s="11">
        <f t="shared" si="5"/>
        <v>0.0652158259405466</v>
      </c>
      <c r="Q33" s="16">
        <f t="shared" si="6"/>
        <v>0.00847805737227105</v>
      </c>
      <c r="R33" s="11">
        <f t="shared" si="7"/>
        <v>0.129143083333333</v>
      </c>
      <c r="S33" s="17">
        <f t="shared" si="8"/>
        <v>0.0656485593610013</v>
      </c>
      <c r="T33" s="3">
        <v>0.01</v>
      </c>
      <c r="U33" s="18">
        <f t="shared" si="9"/>
        <v>0.000656485593610013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0.03010648559361</v>
      </c>
      <c r="AR33" s="25">
        <f t="shared" si="15"/>
        <v>99.3408333333333</v>
      </c>
      <c r="AS33" s="1">
        <f t="shared" si="16"/>
        <v>0.13</v>
      </c>
      <c r="AT33" s="2">
        <f t="shared" si="20"/>
        <v>2.08333333333333</v>
      </c>
      <c r="AU33" s="1">
        <f t="shared" si="17"/>
        <v>5427.06194413725</v>
      </c>
    </row>
    <row r="34" s="1" customFormat="1" spans="1:47">
      <c r="A34" s="6"/>
      <c r="B34" s="6"/>
      <c r="C34" s="9">
        <v>5</v>
      </c>
      <c r="D34" s="12">
        <v>15.4548605459355</v>
      </c>
      <c r="E34" s="13">
        <f t="shared" si="18"/>
        <v>9.08606737696667</v>
      </c>
      <c r="F34" s="9" t="s">
        <v>109</v>
      </c>
      <c r="G34" s="6">
        <v>6</v>
      </c>
      <c r="H34" s="11">
        <f t="shared" si="0"/>
        <v>15.4548605459355</v>
      </c>
      <c r="I34" s="11">
        <f t="shared" si="1"/>
        <v>288.604860545935</v>
      </c>
      <c r="J34" s="11">
        <f t="shared" si="2"/>
        <v>0.11754877337496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2.11604904391083</v>
      </c>
      <c r="P34" s="11">
        <f t="shared" si="5"/>
        <v>0.248738969512975</v>
      </c>
      <c r="Q34" s="16">
        <f t="shared" si="6"/>
        <v>0.0323360660366868</v>
      </c>
      <c r="R34" s="11">
        <f t="shared" si="7"/>
        <v>0.129143083333333</v>
      </c>
      <c r="S34" s="17">
        <f t="shared" si="8"/>
        <v>0.250389453326151</v>
      </c>
      <c r="T34" s="3">
        <v>0.01</v>
      </c>
      <c r="U34" s="18">
        <f t="shared" si="9"/>
        <v>0.00250389453326151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0.0319538945332615</v>
      </c>
      <c r="AR34" s="25">
        <f t="shared" si="15"/>
        <v>99.3408333333333</v>
      </c>
      <c r="AS34" s="1">
        <f t="shared" si="16"/>
        <v>0.13</v>
      </c>
      <c r="AT34" s="2">
        <f t="shared" si="20"/>
        <v>2.08333333333333</v>
      </c>
      <c r="AU34" s="1">
        <f t="shared" si="17"/>
        <v>5760.07998174473</v>
      </c>
    </row>
    <row r="35" s="1" customFormat="1" spans="1:47">
      <c r="A35" s="6"/>
      <c r="B35" s="6"/>
      <c r="C35" s="9">
        <v>6</v>
      </c>
      <c r="D35" s="12">
        <v>19.3688796066667</v>
      </c>
      <c r="E35" s="13">
        <f t="shared" si="18"/>
        <v>15.4548605459355</v>
      </c>
      <c r="F35" s="9" t="s">
        <v>107</v>
      </c>
      <c r="G35" s="6">
        <v>7</v>
      </c>
      <c r="H35" s="11">
        <f t="shared" si="0"/>
        <v>19.3688796066667</v>
      </c>
      <c r="I35" s="11">
        <f t="shared" si="1"/>
        <v>292.518879606667</v>
      </c>
      <c r="J35" s="11">
        <f t="shared" si="2"/>
        <v>0.184615210610562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2.86071840773119</v>
      </c>
      <c r="P35" s="11">
        <f t="shared" si="5"/>
        <v>0.528132131340805</v>
      </c>
      <c r="Q35" s="16">
        <f t="shared" si="6"/>
        <v>0.0686571770743047</v>
      </c>
      <c r="R35" s="11">
        <f t="shared" si="7"/>
        <v>0.129143083333333</v>
      </c>
      <c r="S35" s="17">
        <f t="shared" si="8"/>
        <v>0.53163650194949</v>
      </c>
      <c r="T35" s="3">
        <v>0.01</v>
      </c>
      <c r="U35" s="18">
        <f t="shared" si="9"/>
        <v>0.0053163650194949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0.0347663650194949</v>
      </c>
      <c r="AR35" s="25">
        <f t="shared" si="15"/>
        <v>99.3408333333333</v>
      </c>
      <c r="AS35" s="1">
        <f t="shared" si="16"/>
        <v>0.13</v>
      </c>
      <c r="AT35" s="2">
        <f t="shared" si="20"/>
        <v>2.08333333333333</v>
      </c>
      <c r="AU35" s="1">
        <f t="shared" si="17"/>
        <v>6267.06215664481</v>
      </c>
    </row>
    <row r="36" s="1" customFormat="1" spans="1:47">
      <c r="A36" s="6"/>
      <c r="B36" s="6"/>
      <c r="C36" s="9">
        <v>7</v>
      </c>
      <c r="D36" s="12">
        <v>23.9163995412903</v>
      </c>
      <c r="E36" s="13">
        <f t="shared" si="18"/>
        <v>19.3688796066667</v>
      </c>
      <c r="F36" s="9" t="s">
        <v>107</v>
      </c>
      <c r="G36" s="6">
        <v>8</v>
      </c>
      <c r="H36" s="11">
        <f t="shared" si="0"/>
        <v>23.9163995412903</v>
      </c>
      <c r="I36" s="11">
        <f t="shared" si="1"/>
        <v>297.06639954129</v>
      </c>
      <c r="J36" s="11">
        <f t="shared" si="2"/>
        <v>0.307298375593581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3.32599460972372</v>
      </c>
      <c r="P36" s="11">
        <f t="shared" si="5"/>
        <v>1.02207274080111</v>
      </c>
      <c r="Q36" s="16">
        <f t="shared" si="6"/>
        <v>0.132869456304144</v>
      </c>
      <c r="R36" s="11">
        <f t="shared" si="7"/>
        <v>0.129143083333333</v>
      </c>
      <c r="S36" s="17">
        <f t="shared" si="8"/>
        <v>1.0288546074217</v>
      </c>
      <c r="T36" s="3">
        <v>0.01</v>
      </c>
      <c r="U36" s="18">
        <f t="shared" si="9"/>
        <v>0.010288546074217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0.039738546074217</v>
      </c>
      <c r="AR36" s="25">
        <f t="shared" si="15"/>
        <v>99.3408333333333</v>
      </c>
      <c r="AS36" s="1">
        <f t="shared" si="16"/>
        <v>0.13</v>
      </c>
      <c r="AT36" s="2">
        <f t="shared" si="20"/>
        <v>2.08333333333333</v>
      </c>
      <c r="AU36" s="1">
        <f t="shared" si="17"/>
        <v>7163.35855422798</v>
      </c>
    </row>
    <row r="37" s="1" customFormat="1" spans="1:47">
      <c r="A37" s="6"/>
      <c r="B37" s="6"/>
      <c r="C37" s="9">
        <v>8</v>
      </c>
      <c r="D37" s="12">
        <v>21.1216055125807</v>
      </c>
      <c r="E37" s="13">
        <f t="shared" si="18"/>
        <v>23.9163995412903</v>
      </c>
      <c r="F37" s="9" t="s">
        <v>107</v>
      </c>
      <c r="G37" s="6">
        <v>9</v>
      </c>
      <c r="H37" s="11">
        <f t="shared" si="0"/>
        <v>21.1216055125807</v>
      </c>
      <c r="I37" s="11">
        <f t="shared" si="1"/>
        <v>294.271605512581</v>
      </c>
      <c r="J37" s="11">
        <f t="shared" si="2"/>
        <v>0.225096736706499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3.29733020225595</v>
      </c>
      <c r="P37" s="11">
        <f t="shared" si="5"/>
        <v>0.742218268371593</v>
      </c>
      <c r="Q37" s="16">
        <f t="shared" si="6"/>
        <v>0.0964883748883071</v>
      </c>
      <c r="R37" s="11">
        <f t="shared" si="7"/>
        <v>0.129143083333333</v>
      </c>
      <c r="S37" s="17">
        <f t="shared" si="8"/>
        <v>0.747143187213981</v>
      </c>
      <c r="T37" s="3">
        <v>0.01</v>
      </c>
      <c r="U37" s="18">
        <f t="shared" si="9"/>
        <v>0.00747143187213981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0.0369214318721398</v>
      </c>
      <c r="AR37" s="25">
        <f t="shared" si="15"/>
        <v>99.3408333333333</v>
      </c>
      <c r="AS37" s="1">
        <f t="shared" si="16"/>
        <v>0.13</v>
      </c>
      <c r="AT37" s="2">
        <f t="shared" si="20"/>
        <v>2.08333333333333</v>
      </c>
      <c r="AU37" s="1">
        <f t="shared" si="17"/>
        <v>6655.5392927986</v>
      </c>
    </row>
    <row r="38" s="1" customFormat="1" spans="1:47">
      <c r="A38" s="6"/>
      <c r="B38" s="6"/>
      <c r="C38" s="9">
        <v>9</v>
      </c>
      <c r="D38" s="12">
        <v>15.1190130070667</v>
      </c>
      <c r="E38" s="13">
        <f t="shared" si="18"/>
        <v>21.1216055125807</v>
      </c>
      <c r="F38" s="9" t="s">
        <v>107</v>
      </c>
      <c r="G38" s="6">
        <v>10</v>
      </c>
      <c r="H38" s="11">
        <f t="shared" si="0"/>
        <v>15.1190130070667</v>
      </c>
      <c r="I38" s="11">
        <f t="shared" si="1"/>
        <v>288.269013007067</v>
      </c>
      <c r="J38" s="11">
        <f t="shared" si="2"/>
        <v>0.113018053093483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3.54852026721769</v>
      </c>
      <c r="P38" s="11">
        <f t="shared" si="5"/>
        <v>0.401046851963708</v>
      </c>
      <c r="Q38" s="16">
        <f t="shared" si="6"/>
        <v>0.052136090755282</v>
      </c>
      <c r="R38" s="11">
        <f t="shared" si="7"/>
        <v>0.129143083333333</v>
      </c>
      <c r="S38" s="17">
        <f t="shared" si="8"/>
        <v>0.403707960268478</v>
      </c>
      <c r="T38" s="3">
        <v>0.01</v>
      </c>
      <c r="U38" s="18">
        <f t="shared" si="9"/>
        <v>0.00403707960268478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0.0259370796026848</v>
      </c>
      <c r="AR38" s="25">
        <f t="shared" si="15"/>
        <v>99.3408333333333</v>
      </c>
      <c r="AS38" s="1">
        <f t="shared" si="16"/>
        <v>0.13</v>
      </c>
      <c r="AT38" s="2">
        <f t="shared" si="20"/>
        <v>2.08333333333333</v>
      </c>
      <c r="AU38" s="1">
        <f t="shared" si="17"/>
        <v>4675.47556210498</v>
      </c>
    </row>
    <row r="39" s="1" customFormat="1" spans="1:47">
      <c r="A39" s="6"/>
      <c r="B39" s="6"/>
      <c r="C39" s="9">
        <v>10</v>
      </c>
      <c r="D39" s="12">
        <v>6.33805564609678</v>
      </c>
      <c r="E39" s="13">
        <f t="shared" si="18"/>
        <v>15.1190130070667</v>
      </c>
      <c r="F39" s="9" t="s">
        <v>107</v>
      </c>
      <c r="G39" s="6">
        <v>11</v>
      </c>
      <c r="H39" s="11">
        <f t="shared" si="0"/>
        <v>6.33805564609678</v>
      </c>
      <c r="I39" s="11">
        <f t="shared" si="1"/>
        <v>279.488055646097</v>
      </c>
      <c r="J39" s="11">
        <f t="shared" si="2"/>
        <v>0.0391088809852688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2.99009974449128</v>
      </c>
      <c r="O39" s="11">
        <f t="shared" si="19"/>
        <v>1.15078200409603</v>
      </c>
      <c r="P39" s="11">
        <f t="shared" si="5"/>
        <v>0.0450057964381808</v>
      </c>
      <c r="Q39" s="16">
        <f t="shared" si="6"/>
        <v>0.00585075353696351</v>
      </c>
      <c r="R39" s="11">
        <f t="shared" si="7"/>
        <v>0.129143083333333</v>
      </c>
      <c r="S39" s="17">
        <f t="shared" si="8"/>
        <v>0.0453044281269176</v>
      </c>
      <c r="T39" s="3">
        <v>0.01</v>
      </c>
      <c r="U39" s="18">
        <f t="shared" si="9"/>
        <v>0.000453044281269176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0.0223530442812692</v>
      </c>
      <c r="AR39" s="25">
        <f t="shared" si="15"/>
        <v>99.3408333333333</v>
      </c>
      <c r="AS39" s="1">
        <f t="shared" si="16"/>
        <v>0.13</v>
      </c>
      <c r="AT39" s="2">
        <f t="shared" si="20"/>
        <v>2.08333333333333</v>
      </c>
      <c r="AU39" s="1">
        <f t="shared" si="17"/>
        <v>4029.40939676595</v>
      </c>
    </row>
    <row r="40" s="1" customFormat="1" spans="1:48">
      <c r="A40" s="6"/>
      <c r="B40" s="6"/>
      <c r="C40" s="9">
        <v>11</v>
      </c>
      <c r="D40" s="12">
        <v>-4.80873666933333</v>
      </c>
      <c r="E40" s="13">
        <f t="shared" si="18"/>
        <v>6.33805564609678</v>
      </c>
      <c r="F40" s="9" t="s">
        <v>109</v>
      </c>
      <c r="G40" s="6">
        <v>12</v>
      </c>
      <c r="H40" s="11">
        <f t="shared" si="0"/>
        <v>-4.80873666933333</v>
      </c>
      <c r="I40" s="11">
        <f t="shared" si="1"/>
        <v>268.341263330667</v>
      </c>
      <c r="J40" s="11">
        <f t="shared" si="2"/>
        <v>0.0091999207422464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2.09918454099118</v>
      </c>
      <c r="P40" s="11">
        <f t="shared" si="5"/>
        <v>0.0193123314004678</v>
      </c>
      <c r="Q40" s="16">
        <f t="shared" si="6"/>
        <v>0.00251060308206081</v>
      </c>
      <c r="R40" s="11">
        <f t="shared" si="7"/>
        <v>0.129143083333333</v>
      </c>
      <c r="S40" s="17">
        <f t="shared" si="8"/>
        <v>0.0194404765416717</v>
      </c>
      <c r="T40" s="3">
        <v>0.01</v>
      </c>
      <c r="U40" s="18">
        <f t="shared" si="9"/>
        <v>0.000194404765416717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0.0220944047654167</v>
      </c>
      <c r="AR40" s="25">
        <f t="shared" si="15"/>
        <v>99.3408333333333</v>
      </c>
      <c r="AS40" s="1">
        <f t="shared" si="16"/>
        <v>0.13</v>
      </c>
      <c r="AT40" s="2">
        <f t="shared" si="20"/>
        <v>2.08333333333333</v>
      </c>
      <c r="AU40" s="1">
        <f t="shared" si="17"/>
        <v>3982.78646333293</v>
      </c>
      <c r="AV40" s="1">
        <f>SUM(AU29:AU40)</f>
        <v>59905.3833118731</v>
      </c>
    </row>
    <row r="41" s="1" customFormat="1" spans="1:46">
      <c r="A41" s="6"/>
      <c r="B41" s="6"/>
      <c r="C41" s="9">
        <v>12</v>
      </c>
      <c r="D41" s="12">
        <v>-14.0749341388065</v>
      </c>
      <c r="E41" s="13">
        <f t="shared" si="18"/>
        <v>-4.80873666933333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769.42</v>
      </c>
      <c r="C44" s="9" t="s">
        <v>106</v>
      </c>
      <c r="D44" s="10">
        <v>-10</v>
      </c>
      <c r="E44" s="9"/>
      <c r="F44" s="9"/>
      <c r="G44" s="6">
        <v>1</v>
      </c>
      <c r="H44" s="11">
        <f t="shared" ref="H44:H55" si="21">E45</f>
        <v>-10</v>
      </c>
      <c r="I44" s="11">
        <f t="shared" ref="I44:I55" si="22">H44+273.15</f>
        <v>263.15</v>
      </c>
      <c r="J44" s="11">
        <f t="shared" ref="J44:J55" si="23">EXP(($C$18*(I44-$C$16))/($C$19*I44*$C$16))</f>
        <v>0.00449688301268236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107</v>
      </c>
      <c r="N44" s="6"/>
      <c r="O44" s="11">
        <f>L44</f>
        <v>0.641183333333333</v>
      </c>
      <c r="P44" s="11">
        <f t="shared" ref="P44:P55" si="26">O44*J44</f>
        <v>0.00288332643968172</v>
      </c>
      <c r="Q44" s="16">
        <f t="shared" ref="Q44:Q55" si="27">P44*$B$46</f>
        <v>0.000518998759142709</v>
      </c>
      <c r="R44" s="11">
        <f t="shared" ref="R44:R55" si="28">L44*$B$46</f>
        <v>0.115413</v>
      </c>
      <c r="S44" s="17">
        <f t="shared" ref="S44:S55" si="29">Q44/R44</f>
        <v>0.00449688301268236</v>
      </c>
      <c r="T44" s="3">
        <v>0.01</v>
      </c>
      <c r="U44" s="18">
        <f t="shared" ref="U44:U55" si="30">S44*T44</f>
        <v>4.49688301268236e-5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0.0191449688301268</v>
      </c>
      <c r="AR44" s="25">
        <f t="shared" ref="AR44:AR55" si="36">$B$44/12</f>
        <v>64.1183333333333</v>
      </c>
      <c r="AS44" s="1">
        <f t="shared" ref="AS44:AS55" si="37">$B$46</f>
        <v>0.18</v>
      </c>
      <c r="AT44" s="2">
        <f>$E$3/12</f>
        <v>58.9</v>
      </c>
      <c r="AU44" s="1">
        <f t="shared" ref="AU44:AU55" si="38">AT44*10000*AS44*0.67*AR44*AQ44</f>
        <v>87196.5879632204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-13.8051085297097</v>
      </c>
      <c r="E45" s="13">
        <f t="shared" ref="E45:E56" si="39">D44</f>
        <v>-10</v>
      </c>
      <c r="F45" s="9" t="s">
        <v>107</v>
      </c>
      <c r="G45" s="6">
        <v>2</v>
      </c>
      <c r="H45" s="11">
        <f t="shared" si="21"/>
        <v>-13.8051085297097</v>
      </c>
      <c r="I45" s="11">
        <f t="shared" si="22"/>
        <v>259.34489147029</v>
      </c>
      <c r="J45" s="11">
        <f t="shared" si="23"/>
        <v>0.0026130212527235</v>
      </c>
      <c r="K45" s="11">
        <f t="shared" si="24"/>
        <v>64.1183333333333</v>
      </c>
      <c r="L45" s="11">
        <f t="shared" si="25"/>
        <v>0.641183333333333</v>
      </c>
      <c r="M45" s="6" t="s">
        <v>107</v>
      </c>
      <c r="N45" s="6"/>
      <c r="O45" s="11">
        <f t="shared" ref="O45:O55" si="40">L45+O44-P44-N45</f>
        <v>1.27948334022698</v>
      </c>
      <c r="P45" s="11">
        <f t="shared" si="26"/>
        <v>0.00334331716051876</v>
      </c>
      <c r="Q45" s="16">
        <f t="shared" si="27"/>
        <v>0.000601797088893377</v>
      </c>
      <c r="R45" s="11">
        <f t="shared" si="28"/>
        <v>0.115413</v>
      </c>
      <c r="S45" s="17">
        <f t="shared" si="29"/>
        <v>0.00521429205456384</v>
      </c>
      <c r="T45" s="3">
        <v>0.01</v>
      </c>
      <c r="U45" s="18">
        <f t="shared" si="30"/>
        <v>5.21429205456384e-5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0.0191521429205456</v>
      </c>
      <c r="AR45" s="25">
        <f t="shared" si="36"/>
        <v>64.1183333333333</v>
      </c>
      <c r="AS45" s="1">
        <f t="shared" si="37"/>
        <v>0.18</v>
      </c>
      <c r="AT45" s="2">
        <f t="shared" ref="AT45:AT55" si="41">$E$3/12</f>
        <v>58.9</v>
      </c>
      <c r="AU45" s="1">
        <f t="shared" si="38"/>
        <v>87229.2626680899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-9.17171412407143</v>
      </c>
      <c r="E46" s="13">
        <f t="shared" si="39"/>
        <v>-13.8051085297097</v>
      </c>
      <c r="F46" s="9" t="s">
        <v>107</v>
      </c>
      <c r="G46" s="6">
        <v>3</v>
      </c>
      <c r="H46" s="11">
        <f t="shared" si="21"/>
        <v>-9.17171412407143</v>
      </c>
      <c r="I46" s="11">
        <f t="shared" si="22"/>
        <v>263.978285875929</v>
      </c>
      <c r="J46" s="11">
        <f t="shared" si="23"/>
        <v>0.00505047558237321</v>
      </c>
      <c r="K46" s="11">
        <f t="shared" si="24"/>
        <v>64.1183333333333</v>
      </c>
      <c r="L46" s="11">
        <f t="shared" si="25"/>
        <v>0.641183333333333</v>
      </c>
      <c r="M46" s="6" t="s">
        <v>107</v>
      </c>
      <c r="N46" s="6"/>
      <c r="O46" s="11">
        <f t="shared" si="40"/>
        <v>1.9173233563998</v>
      </c>
      <c r="P46" s="11">
        <f t="shared" si="26"/>
        <v>0.00968339479501102</v>
      </c>
      <c r="Q46" s="16">
        <f t="shared" si="27"/>
        <v>0.00174301106310198</v>
      </c>
      <c r="R46" s="11">
        <f t="shared" si="28"/>
        <v>0.115413</v>
      </c>
      <c r="S46" s="17">
        <f t="shared" si="29"/>
        <v>0.0151023806945663</v>
      </c>
      <c r="T46" s="3">
        <v>0.01</v>
      </c>
      <c r="U46" s="18">
        <f t="shared" si="30"/>
        <v>0.000151023806945663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0.0192510238069457</v>
      </c>
      <c r="AR46" s="25">
        <f t="shared" si="36"/>
        <v>64.1183333333333</v>
      </c>
      <c r="AS46" s="1">
        <f t="shared" si="37"/>
        <v>0.18</v>
      </c>
      <c r="AT46" s="2">
        <f t="shared" si="41"/>
        <v>58.9</v>
      </c>
      <c r="AU46" s="1">
        <f t="shared" si="38"/>
        <v>87679.6199387319</v>
      </c>
    </row>
    <row r="47" s="1" customFormat="1" spans="1:47">
      <c r="A47" s="6"/>
      <c r="B47" s="6"/>
      <c r="C47" s="9">
        <v>3</v>
      </c>
      <c r="D47" s="12">
        <v>-1.04408824877419</v>
      </c>
      <c r="E47" s="13">
        <f t="shared" si="39"/>
        <v>-9.17171412407143</v>
      </c>
      <c r="F47" s="9" t="s">
        <v>107</v>
      </c>
      <c r="G47" s="6">
        <v>4</v>
      </c>
      <c r="H47" s="11">
        <f t="shared" si="21"/>
        <v>-1.04408824877419</v>
      </c>
      <c r="I47" s="11">
        <f t="shared" si="22"/>
        <v>272.105911751226</v>
      </c>
      <c r="J47" s="11">
        <f t="shared" si="23"/>
        <v>0.0151986654270545</v>
      </c>
      <c r="K47" s="11">
        <f t="shared" si="24"/>
        <v>64.1183333333333</v>
      </c>
      <c r="L47" s="11">
        <f t="shared" si="25"/>
        <v>0.641183333333333</v>
      </c>
      <c r="M47" s="6" t="s">
        <v>107</v>
      </c>
      <c r="N47" s="6"/>
      <c r="O47" s="11">
        <f t="shared" si="40"/>
        <v>2.54882329493812</v>
      </c>
      <c r="P47" s="11">
        <f t="shared" si="26"/>
        <v>0.0387387124924472</v>
      </c>
      <c r="Q47" s="16">
        <f t="shared" si="27"/>
        <v>0.00697296824864049</v>
      </c>
      <c r="R47" s="11">
        <f t="shared" si="28"/>
        <v>0.115413</v>
      </c>
      <c r="S47" s="17">
        <f t="shared" si="29"/>
        <v>0.0604175287761387</v>
      </c>
      <c r="T47" s="3">
        <v>0.01</v>
      </c>
      <c r="U47" s="18">
        <f t="shared" si="30"/>
        <v>0.000604175287761387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0.0197041752877614</v>
      </c>
      <c r="AR47" s="25">
        <f t="shared" si="36"/>
        <v>64.1183333333333</v>
      </c>
      <c r="AS47" s="1">
        <f t="shared" si="37"/>
        <v>0.18</v>
      </c>
      <c r="AT47" s="2">
        <f t="shared" si="41"/>
        <v>58.9</v>
      </c>
      <c r="AU47" s="1">
        <f t="shared" si="38"/>
        <v>89743.5179428609</v>
      </c>
    </row>
    <row r="48" s="1" customFormat="1" spans="1:47">
      <c r="A48" s="6"/>
      <c r="B48" s="6"/>
      <c r="C48" s="9">
        <v>4</v>
      </c>
      <c r="D48" s="12">
        <v>9.08606737696667</v>
      </c>
      <c r="E48" s="13">
        <f t="shared" si="39"/>
        <v>-1.04408824877419</v>
      </c>
      <c r="F48" s="9" t="s">
        <v>107</v>
      </c>
      <c r="G48" s="6">
        <v>5</v>
      </c>
      <c r="H48" s="11">
        <f t="shared" si="21"/>
        <v>9.08606737696667</v>
      </c>
      <c r="I48" s="11">
        <f t="shared" si="22"/>
        <v>282.236067376967</v>
      </c>
      <c r="J48" s="11">
        <f t="shared" si="23"/>
        <v>0.0549021063871173</v>
      </c>
      <c r="K48" s="11">
        <f t="shared" si="24"/>
        <v>64.1183333333333</v>
      </c>
      <c r="L48" s="11">
        <f t="shared" si="25"/>
        <v>0.641183333333333</v>
      </c>
      <c r="M48" s="6" t="s">
        <v>109</v>
      </c>
      <c r="N48" s="11">
        <f>(O47-P47)*$C$24/100</f>
        <v>2.38458035332339</v>
      </c>
      <c r="O48" s="11">
        <f t="shared" si="40"/>
        <v>0.766687562455616</v>
      </c>
      <c r="P48" s="11">
        <f t="shared" si="26"/>
        <v>0.0420927621196179</v>
      </c>
      <c r="Q48" s="16">
        <f t="shared" si="27"/>
        <v>0.00757669718153122</v>
      </c>
      <c r="R48" s="11">
        <f t="shared" si="28"/>
        <v>0.115413</v>
      </c>
      <c r="S48" s="17">
        <f t="shared" si="29"/>
        <v>0.0656485593610011</v>
      </c>
      <c r="T48" s="3">
        <v>0.01</v>
      </c>
      <c r="U48" s="18">
        <f t="shared" si="30"/>
        <v>0.000656485593610011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0.02870648559361</v>
      </c>
      <c r="AR48" s="25">
        <f t="shared" si="36"/>
        <v>64.1183333333333</v>
      </c>
      <c r="AS48" s="1">
        <f t="shared" si="37"/>
        <v>0.18</v>
      </c>
      <c r="AT48" s="2">
        <f t="shared" si="41"/>
        <v>58.9</v>
      </c>
      <c r="AU48" s="1">
        <f t="shared" si="38"/>
        <v>130744.929301698</v>
      </c>
    </row>
    <row r="49" s="1" customFormat="1" spans="1:47">
      <c r="A49" s="6"/>
      <c r="B49" s="6"/>
      <c r="C49" s="9">
        <v>5</v>
      </c>
      <c r="D49" s="12">
        <v>15.4548605459355</v>
      </c>
      <c r="E49" s="13">
        <f t="shared" si="39"/>
        <v>9.08606737696667</v>
      </c>
      <c r="F49" s="9" t="s">
        <v>109</v>
      </c>
      <c r="G49" s="6">
        <v>6</v>
      </c>
      <c r="H49" s="11">
        <f t="shared" si="21"/>
        <v>15.4548605459355</v>
      </c>
      <c r="I49" s="11">
        <f t="shared" si="22"/>
        <v>288.604860545935</v>
      </c>
      <c r="J49" s="11">
        <f t="shared" si="23"/>
        <v>0.11754877337496</v>
      </c>
      <c r="K49" s="11">
        <f t="shared" si="24"/>
        <v>64.1183333333333</v>
      </c>
      <c r="L49" s="11">
        <f t="shared" si="25"/>
        <v>0.641183333333333</v>
      </c>
      <c r="M49" s="6" t="s">
        <v>107</v>
      </c>
      <c r="N49" s="6"/>
      <c r="O49" s="11">
        <f t="shared" si="40"/>
        <v>1.36577813366933</v>
      </c>
      <c r="P49" s="11">
        <f t="shared" si="26"/>
        <v>0.160545544315172</v>
      </c>
      <c r="Q49" s="16">
        <f t="shared" si="27"/>
        <v>0.028898197976731</v>
      </c>
      <c r="R49" s="11">
        <f t="shared" si="28"/>
        <v>0.115413</v>
      </c>
      <c r="S49" s="17">
        <f t="shared" si="29"/>
        <v>0.25038945332615</v>
      </c>
      <c r="T49" s="3">
        <v>0.01</v>
      </c>
      <c r="U49" s="18">
        <f t="shared" si="30"/>
        <v>0.0025038945332615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0.0305538945332615</v>
      </c>
      <c r="AR49" s="25">
        <f t="shared" si="36"/>
        <v>64.1183333333333</v>
      </c>
      <c r="AS49" s="1">
        <f t="shared" si="37"/>
        <v>0.18</v>
      </c>
      <c r="AT49" s="2">
        <f t="shared" si="41"/>
        <v>58.9</v>
      </c>
      <c r="AU49" s="1">
        <f t="shared" si="38"/>
        <v>139159.033160507</v>
      </c>
    </row>
    <row r="50" s="1" customFormat="1" spans="1:47">
      <c r="A50" s="6"/>
      <c r="B50" s="6"/>
      <c r="C50" s="9">
        <v>6</v>
      </c>
      <c r="D50" s="12">
        <v>19.3688796066667</v>
      </c>
      <c r="E50" s="13">
        <f t="shared" si="39"/>
        <v>15.4548605459355</v>
      </c>
      <c r="F50" s="9" t="s">
        <v>107</v>
      </c>
      <c r="G50" s="6">
        <v>7</v>
      </c>
      <c r="H50" s="11">
        <f t="shared" si="21"/>
        <v>19.3688796066667</v>
      </c>
      <c r="I50" s="11">
        <f t="shared" si="22"/>
        <v>292.518879606667</v>
      </c>
      <c r="J50" s="11">
        <f t="shared" si="23"/>
        <v>0.184615210610562</v>
      </c>
      <c r="K50" s="11">
        <f t="shared" si="24"/>
        <v>64.1183333333333</v>
      </c>
      <c r="L50" s="11">
        <f t="shared" si="25"/>
        <v>0.641183333333333</v>
      </c>
      <c r="M50" s="6" t="s">
        <v>107</v>
      </c>
      <c r="N50" s="6"/>
      <c r="O50" s="11">
        <f t="shared" si="40"/>
        <v>1.84641592268749</v>
      </c>
      <c r="P50" s="11">
        <f t="shared" si="26"/>
        <v>0.340876464441646</v>
      </c>
      <c r="Q50" s="16">
        <f t="shared" si="27"/>
        <v>0.0613577635994963</v>
      </c>
      <c r="R50" s="11">
        <f t="shared" si="28"/>
        <v>0.115413</v>
      </c>
      <c r="S50" s="17">
        <f t="shared" si="29"/>
        <v>0.531636501949489</v>
      </c>
      <c r="T50" s="3">
        <v>0.01</v>
      </c>
      <c r="U50" s="18">
        <f t="shared" si="30"/>
        <v>0.00531636501949489</v>
      </c>
      <c r="V50" s="17"/>
      <c r="W50" s="3"/>
      <c r="X50" s="18"/>
      <c r="Y50" s="19">
        <v>0.04</v>
      </c>
      <c r="Z50" s="3">
        <v>0.29</v>
      </c>
      <c r="AA50" s="20">
        <f t="shared" si="31"/>
        <v>0.0116</v>
      </c>
      <c r="AB50" s="3">
        <v>0.015</v>
      </c>
      <c r="AC50" s="3">
        <v>0.28</v>
      </c>
      <c r="AD50" s="20">
        <f t="shared" si="32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0.0333663650194949</v>
      </c>
      <c r="AR50" s="25">
        <f t="shared" si="36"/>
        <v>64.1183333333333</v>
      </c>
      <c r="AS50" s="1">
        <f t="shared" si="37"/>
        <v>0.18</v>
      </c>
      <c r="AT50" s="2">
        <f t="shared" si="41"/>
        <v>58.9</v>
      </c>
      <c r="AU50" s="1">
        <f t="shared" si="38"/>
        <v>151968.551542219</v>
      </c>
    </row>
    <row r="51" s="1" customFormat="1" spans="1:47">
      <c r="A51" s="6"/>
      <c r="B51" s="6"/>
      <c r="C51" s="9">
        <v>7</v>
      </c>
      <c r="D51" s="12">
        <v>23.9163995412903</v>
      </c>
      <c r="E51" s="13">
        <f t="shared" si="39"/>
        <v>19.3688796066667</v>
      </c>
      <c r="F51" s="9" t="s">
        <v>107</v>
      </c>
      <c r="G51" s="6">
        <v>8</v>
      </c>
      <c r="H51" s="11">
        <f t="shared" si="21"/>
        <v>23.9163995412903</v>
      </c>
      <c r="I51" s="11">
        <f t="shared" si="22"/>
        <v>297.06639954129</v>
      </c>
      <c r="J51" s="11">
        <f t="shared" si="23"/>
        <v>0.307298375593581</v>
      </c>
      <c r="K51" s="11">
        <f t="shared" si="24"/>
        <v>64.1183333333333</v>
      </c>
      <c r="L51" s="11">
        <f t="shared" si="25"/>
        <v>0.641183333333333</v>
      </c>
      <c r="M51" s="6" t="s">
        <v>107</v>
      </c>
      <c r="N51" s="6"/>
      <c r="O51" s="11">
        <f t="shared" si="40"/>
        <v>2.14672279157918</v>
      </c>
      <c r="P51" s="11">
        <f t="shared" si="26"/>
        <v>0.659684426702</v>
      </c>
      <c r="Q51" s="16">
        <f t="shared" si="27"/>
        <v>0.11874319680636</v>
      </c>
      <c r="R51" s="11">
        <f t="shared" si="28"/>
        <v>0.115413</v>
      </c>
      <c r="S51" s="17">
        <f t="shared" si="29"/>
        <v>1.02885460742169</v>
      </c>
      <c r="T51" s="3">
        <v>0.01</v>
      </c>
      <c r="U51" s="18">
        <f t="shared" si="30"/>
        <v>0.0102885460742169</v>
      </c>
      <c r="V51" s="17"/>
      <c r="W51" s="3"/>
      <c r="X51" s="18"/>
      <c r="Y51" s="19">
        <v>0.04</v>
      </c>
      <c r="Z51" s="3">
        <v>0.29</v>
      </c>
      <c r="AA51" s="20">
        <f t="shared" si="31"/>
        <v>0.0116</v>
      </c>
      <c r="AB51" s="3">
        <v>0.015</v>
      </c>
      <c r="AC51" s="3">
        <v>0.28</v>
      </c>
      <c r="AD51" s="20">
        <f t="shared" si="32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0.0383385460742169</v>
      </c>
      <c r="AR51" s="25">
        <f t="shared" si="36"/>
        <v>64.1183333333333</v>
      </c>
      <c r="AS51" s="1">
        <f t="shared" si="37"/>
        <v>0.18</v>
      </c>
      <c r="AT51" s="2">
        <f t="shared" si="41"/>
        <v>58.9</v>
      </c>
      <c r="AU51" s="1">
        <f t="shared" si="38"/>
        <v>174614.565048644</v>
      </c>
    </row>
    <row r="52" s="1" customFormat="1" spans="1:47">
      <c r="A52" s="6"/>
      <c r="B52" s="6"/>
      <c r="C52" s="9">
        <v>8</v>
      </c>
      <c r="D52" s="12">
        <v>21.1216055125807</v>
      </c>
      <c r="E52" s="13">
        <f t="shared" si="39"/>
        <v>23.9163995412903</v>
      </c>
      <c r="F52" s="9" t="s">
        <v>107</v>
      </c>
      <c r="G52" s="6">
        <v>9</v>
      </c>
      <c r="H52" s="11">
        <f t="shared" si="21"/>
        <v>21.1216055125807</v>
      </c>
      <c r="I52" s="11">
        <f t="shared" si="22"/>
        <v>294.271605512581</v>
      </c>
      <c r="J52" s="11">
        <f t="shared" si="23"/>
        <v>0.225096736706499</v>
      </c>
      <c r="K52" s="11">
        <f t="shared" si="24"/>
        <v>64.1183333333333</v>
      </c>
      <c r="L52" s="11">
        <f t="shared" si="25"/>
        <v>0.641183333333333</v>
      </c>
      <c r="M52" s="6" t="s">
        <v>107</v>
      </c>
      <c r="N52" s="6"/>
      <c r="O52" s="11">
        <f t="shared" si="40"/>
        <v>2.12822169821051</v>
      </c>
      <c r="P52" s="11">
        <f t="shared" si="26"/>
        <v>0.479055759255149</v>
      </c>
      <c r="Q52" s="16">
        <f t="shared" si="27"/>
        <v>0.0862300366659269</v>
      </c>
      <c r="R52" s="11">
        <f t="shared" si="28"/>
        <v>0.115413</v>
      </c>
      <c r="S52" s="17">
        <f t="shared" si="29"/>
        <v>0.747143187213978</v>
      </c>
      <c r="T52" s="3">
        <v>0.01</v>
      </c>
      <c r="U52" s="18">
        <f t="shared" si="30"/>
        <v>0.00747143187213978</v>
      </c>
      <c r="V52" s="17"/>
      <c r="W52" s="3"/>
      <c r="X52" s="18"/>
      <c r="Y52" s="19">
        <v>0.04</v>
      </c>
      <c r="Z52" s="3">
        <v>0.29</v>
      </c>
      <c r="AA52" s="20">
        <f t="shared" si="31"/>
        <v>0.0116</v>
      </c>
      <c r="AB52" s="3">
        <v>0.015</v>
      </c>
      <c r="AC52" s="3">
        <v>0.28</v>
      </c>
      <c r="AD52" s="20">
        <f t="shared" si="32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0.0355214318721398</v>
      </c>
      <c r="AR52" s="25">
        <f t="shared" si="36"/>
        <v>64.1183333333333</v>
      </c>
      <c r="AS52" s="1">
        <f t="shared" si="37"/>
        <v>0.18</v>
      </c>
      <c r="AT52" s="2">
        <f t="shared" si="41"/>
        <v>58.9</v>
      </c>
      <c r="AU52" s="1">
        <f t="shared" si="38"/>
        <v>161783.896662425</v>
      </c>
    </row>
    <row r="53" s="1" customFormat="1" spans="1:47">
      <c r="A53" s="6"/>
      <c r="B53" s="6"/>
      <c r="C53" s="9">
        <v>9</v>
      </c>
      <c r="D53" s="12">
        <v>15.1190130070667</v>
      </c>
      <c r="E53" s="13">
        <f t="shared" si="39"/>
        <v>21.1216055125807</v>
      </c>
      <c r="F53" s="9" t="s">
        <v>107</v>
      </c>
      <c r="G53" s="6">
        <v>10</v>
      </c>
      <c r="H53" s="11">
        <f t="shared" si="21"/>
        <v>15.1190130070667</v>
      </c>
      <c r="I53" s="11">
        <f t="shared" si="22"/>
        <v>288.269013007067</v>
      </c>
      <c r="J53" s="11">
        <f t="shared" si="23"/>
        <v>0.113018053093483</v>
      </c>
      <c r="K53" s="11">
        <f t="shared" si="24"/>
        <v>64.1183333333333</v>
      </c>
      <c r="L53" s="11">
        <f t="shared" si="25"/>
        <v>0.641183333333333</v>
      </c>
      <c r="M53" s="6" t="s">
        <v>107</v>
      </c>
      <c r="N53" s="6"/>
      <c r="O53" s="11">
        <f t="shared" si="40"/>
        <v>2.2903492722887</v>
      </c>
      <c r="P53" s="11">
        <f t="shared" si="26"/>
        <v>0.258850815658143</v>
      </c>
      <c r="Q53" s="16">
        <f t="shared" si="27"/>
        <v>0.0465931468184657</v>
      </c>
      <c r="R53" s="11">
        <f t="shared" si="28"/>
        <v>0.115413</v>
      </c>
      <c r="S53" s="17">
        <f t="shared" si="29"/>
        <v>0.403707960268477</v>
      </c>
      <c r="T53" s="3">
        <v>0.01</v>
      </c>
      <c r="U53" s="18">
        <f t="shared" si="30"/>
        <v>0.00403707960268477</v>
      </c>
      <c r="V53" s="17"/>
      <c r="W53" s="3"/>
      <c r="X53" s="18"/>
      <c r="Y53" s="19">
        <v>0.02</v>
      </c>
      <c r="Z53" s="3">
        <v>0.29</v>
      </c>
      <c r="AA53" s="20">
        <f t="shared" si="31"/>
        <v>0.0058</v>
      </c>
      <c r="AB53" s="3">
        <v>0.01</v>
      </c>
      <c r="AC53" s="3">
        <v>0.28</v>
      </c>
      <c r="AD53" s="20">
        <f t="shared" si="32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0.0231370796026848</v>
      </c>
      <c r="AR53" s="25">
        <f t="shared" si="36"/>
        <v>64.1183333333333</v>
      </c>
      <c r="AS53" s="1">
        <f t="shared" si="37"/>
        <v>0.18</v>
      </c>
      <c r="AT53" s="2">
        <f t="shared" si="41"/>
        <v>58.9</v>
      </c>
      <c r="AU53" s="1">
        <f t="shared" si="38"/>
        <v>105378.829011871</v>
      </c>
    </row>
    <row r="54" s="1" customFormat="1" spans="1:47">
      <c r="A54" s="6"/>
      <c r="B54" s="6"/>
      <c r="C54" s="9">
        <v>10</v>
      </c>
      <c r="D54" s="12">
        <v>6.33805564609678</v>
      </c>
      <c r="E54" s="13">
        <f t="shared" si="39"/>
        <v>15.1190130070667</v>
      </c>
      <c r="F54" s="9" t="s">
        <v>107</v>
      </c>
      <c r="G54" s="6">
        <v>11</v>
      </c>
      <c r="H54" s="11">
        <f t="shared" si="21"/>
        <v>6.33805564609678</v>
      </c>
      <c r="I54" s="11">
        <f t="shared" si="22"/>
        <v>279.488055646097</v>
      </c>
      <c r="J54" s="11">
        <f t="shared" si="23"/>
        <v>0.0391088809852688</v>
      </c>
      <c r="K54" s="11">
        <f t="shared" si="24"/>
        <v>64.1183333333333</v>
      </c>
      <c r="L54" s="11">
        <f t="shared" si="25"/>
        <v>0.641183333333333</v>
      </c>
      <c r="M54" s="6" t="s">
        <v>109</v>
      </c>
      <c r="N54" s="11">
        <f>(O53-P53)*$C$24/100</f>
        <v>1.92992353379902</v>
      </c>
      <c r="O54" s="11">
        <f t="shared" si="40"/>
        <v>0.742758256164861</v>
      </c>
      <c r="P54" s="11">
        <f t="shared" si="26"/>
        <v>0.0290484442411773</v>
      </c>
      <c r="Q54" s="16">
        <f t="shared" si="27"/>
        <v>0.00522871996341192</v>
      </c>
      <c r="R54" s="11">
        <f t="shared" si="28"/>
        <v>0.115413</v>
      </c>
      <c r="S54" s="17">
        <f t="shared" si="29"/>
        <v>0.0453044281269174</v>
      </c>
      <c r="T54" s="3">
        <v>0.01</v>
      </c>
      <c r="U54" s="18">
        <f t="shared" si="30"/>
        <v>0.000453044281269174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0.0195530442812692</v>
      </c>
      <c r="AR54" s="25">
        <f t="shared" si="36"/>
        <v>64.1183333333333</v>
      </c>
      <c r="AS54" s="1">
        <f t="shared" si="37"/>
        <v>0.18</v>
      </c>
      <c r="AT54" s="2">
        <f t="shared" si="41"/>
        <v>58.9</v>
      </c>
      <c r="AU54" s="1">
        <f t="shared" si="38"/>
        <v>89055.1852420612</v>
      </c>
    </row>
    <row r="55" s="1" customFormat="1" spans="1:48">
      <c r="A55" s="6"/>
      <c r="B55" s="6"/>
      <c r="C55" s="9">
        <v>11</v>
      </c>
      <c r="D55" s="12">
        <v>-4.80873666933333</v>
      </c>
      <c r="E55" s="13">
        <f t="shared" si="39"/>
        <v>6.33805564609678</v>
      </c>
      <c r="F55" s="9" t="s">
        <v>109</v>
      </c>
      <c r="G55" s="6">
        <v>12</v>
      </c>
      <c r="H55" s="11">
        <f t="shared" si="21"/>
        <v>-4.80873666933333</v>
      </c>
      <c r="I55" s="11">
        <f t="shared" si="22"/>
        <v>268.341263330667</v>
      </c>
      <c r="J55" s="11">
        <f t="shared" si="23"/>
        <v>0.0091999207422464</v>
      </c>
      <c r="K55" s="11">
        <f t="shared" si="24"/>
        <v>64.1183333333333</v>
      </c>
      <c r="L55" s="11">
        <f t="shared" si="25"/>
        <v>0.641183333333333</v>
      </c>
      <c r="M55" s="6" t="s">
        <v>107</v>
      </c>
      <c r="N55" s="6"/>
      <c r="O55" s="11">
        <f t="shared" si="40"/>
        <v>1.35489314525702</v>
      </c>
      <c r="P55" s="11">
        <f t="shared" si="26"/>
        <v>0.0124649095505775</v>
      </c>
      <c r="Q55" s="16">
        <f t="shared" si="27"/>
        <v>0.00224368371910395</v>
      </c>
      <c r="R55" s="11">
        <f t="shared" si="28"/>
        <v>0.115413</v>
      </c>
      <c r="S55" s="17">
        <f t="shared" si="29"/>
        <v>0.0194404765416716</v>
      </c>
      <c r="T55" s="3">
        <v>0.01</v>
      </c>
      <c r="U55" s="18">
        <f t="shared" si="30"/>
        <v>0.000194404765416716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0.0192944047654167</v>
      </c>
      <c r="AR55" s="25">
        <f t="shared" si="36"/>
        <v>64.1183333333333</v>
      </c>
      <c r="AS55" s="1">
        <f t="shared" si="37"/>
        <v>0.18</v>
      </c>
      <c r="AT55" s="2">
        <f t="shared" si="41"/>
        <v>58.9</v>
      </c>
      <c r="AU55" s="1">
        <f t="shared" si="38"/>
        <v>87877.2003889699</v>
      </c>
      <c r="AV55" s="1">
        <f>SUM(AU44:AU55)</f>
        <v>1392431.1788713</v>
      </c>
    </row>
    <row r="56" s="1" customFormat="1" spans="1:46">
      <c r="A56" s="6"/>
      <c r="B56" s="6"/>
      <c r="C56" s="9">
        <v>12</v>
      </c>
      <c r="D56" s="12">
        <v>-14.0749341388065</v>
      </c>
      <c r="E56" s="13">
        <f t="shared" si="39"/>
        <v>-4.80873666933333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-10</v>
      </c>
      <c r="E60" s="9"/>
      <c r="F60" s="9"/>
      <c r="G60" s="6">
        <v>1</v>
      </c>
      <c r="H60" s="11">
        <f t="shared" ref="H60:H71" si="42">E61</f>
        <v>-10</v>
      </c>
      <c r="I60" s="11">
        <f t="shared" ref="I60:I71" si="43">H60+273.15</f>
        <v>263.15</v>
      </c>
      <c r="J60" s="11">
        <f t="shared" ref="J60:J71" si="44">EXP(($C$18*(I60-$C$16))/($C$19*I60*$C$16))</f>
        <v>0.00449688301268236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0.00620434949259785</v>
      </c>
      <c r="Q60" s="16">
        <f t="shared" ref="Q60:Q71" si="48">P60*$B$62</f>
        <v>0.000620434949259785</v>
      </c>
      <c r="R60" s="11">
        <f t="shared" ref="R60:R71" si="49">L60*$B$62</f>
        <v>0.13797</v>
      </c>
      <c r="S60" s="17">
        <f t="shared" ref="S60:S71" si="50">Q60/R60</f>
        <v>0.00449688301268236</v>
      </c>
      <c r="T60" s="3">
        <v>0.01</v>
      </c>
      <c r="U60" s="18">
        <f t="shared" ref="U60:U71" si="51">S60*T60</f>
        <v>4.49688301268236e-5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0.0123449688301268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0.158333333333333</v>
      </c>
      <c r="AU60" s="1">
        <f t="shared" ref="AU60:AU71" si="59">AT60*10000*AS60*0.67*AR60*AQ60</f>
        <v>180.68488332534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-13.8051085297097</v>
      </c>
      <c r="E61" s="13">
        <f t="shared" ref="E61:E72" si="60">D60</f>
        <v>-10</v>
      </c>
      <c r="F61" s="9" t="s">
        <v>107</v>
      </c>
      <c r="G61" s="6">
        <v>2</v>
      </c>
      <c r="H61" s="11">
        <f t="shared" si="42"/>
        <v>-13.8051085297097</v>
      </c>
      <c r="I61" s="11">
        <f t="shared" si="43"/>
        <v>259.34489147029</v>
      </c>
      <c r="J61" s="11">
        <f t="shared" si="44"/>
        <v>0.0026130212527235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2.7531956505074</v>
      </c>
      <c r="P61" s="11">
        <f t="shared" si="47"/>
        <v>0.00719415874768174</v>
      </c>
      <c r="Q61" s="16">
        <f t="shared" si="48"/>
        <v>0.000719415874768174</v>
      </c>
      <c r="R61" s="11">
        <f t="shared" si="49"/>
        <v>0.13797</v>
      </c>
      <c r="S61" s="17">
        <f t="shared" si="50"/>
        <v>0.00521429205456385</v>
      </c>
      <c r="T61" s="3">
        <v>0.01</v>
      </c>
      <c r="U61" s="18">
        <f t="shared" si="51"/>
        <v>5.21429205456385e-5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0.0123521429205456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0.158333333333333</v>
      </c>
      <c r="AU61" s="1">
        <f t="shared" si="59"/>
        <v>180.789885590483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-9.17171412407143</v>
      </c>
      <c r="E62" s="13">
        <f t="shared" si="60"/>
        <v>-13.8051085297097</v>
      </c>
      <c r="F62" s="9" t="s">
        <v>107</v>
      </c>
      <c r="G62" s="6">
        <v>3</v>
      </c>
      <c r="H62" s="11">
        <f t="shared" si="42"/>
        <v>-9.17171412407143</v>
      </c>
      <c r="I62" s="11">
        <f t="shared" si="43"/>
        <v>263.978285875929</v>
      </c>
      <c r="J62" s="11">
        <f t="shared" si="44"/>
        <v>0.00505047558237321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4.12570149175972</v>
      </c>
      <c r="P62" s="11">
        <f t="shared" si="47"/>
        <v>0.0208367546442932</v>
      </c>
      <c r="Q62" s="16">
        <f t="shared" si="48"/>
        <v>0.00208367546442932</v>
      </c>
      <c r="R62" s="11">
        <f t="shared" si="49"/>
        <v>0.13797</v>
      </c>
      <c r="S62" s="17">
        <f t="shared" si="50"/>
        <v>0.0151023806945663</v>
      </c>
      <c r="T62" s="3">
        <v>0.01</v>
      </c>
      <c r="U62" s="18">
        <f t="shared" si="51"/>
        <v>0.000151023806945663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0.0124510238069457</v>
      </c>
      <c r="AR62" s="25">
        <f t="shared" si="57"/>
        <v>137.97</v>
      </c>
      <c r="AS62" s="1">
        <f t="shared" si="58"/>
        <v>0.1</v>
      </c>
      <c r="AT62" s="2">
        <f t="shared" si="62"/>
        <v>0.158333333333333</v>
      </c>
      <c r="AU62" s="1">
        <f t="shared" si="59"/>
        <v>182.237137638515</v>
      </c>
    </row>
    <row r="63" s="1" customFormat="1" spans="1:47">
      <c r="A63" s="6"/>
      <c r="B63" s="6"/>
      <c r="C63" s="9">
        <v>3</v>
      </c>
      <c r="D63" s="12">
        <v>-1.04408824877419</v>
      </c>
      <c r="E63" s="13">
        <f t="shared" si="60"/>
        <v>-9.17171412407143</v>
      </c>
      <c r="F63" s="9" t="s">
        <v>107</v>
      </c>
      <c r="G63" s="6">
        <v>4</v>
      </c>
      <c r="H63" s="11">
        <f t="shared" si="42"/>
        <v>-1.04408824877419</v>
      </c>
      <c r="I63" s="11">
        <f t="shared" si="43"/>
        <v>272.105911751226</v>
      </c>
      <c r="J63" s="11">
        <f t="shared" si="44"/>
        <v>0.0151986654270545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5.48456473711543</v>
      </c>
      <c r="P63" s="11">
        <f t="shared" si="47"/>
        <v>0.0833580644524386</v>
      </c>
      <c r="Q63" s="16">
        <f t="shared" si="48"/>
        <v>0.00833580644524386</v>
      </c>
      <c r="R63" s="11">
        <f t="shared" si="49"/>
        <v>0.13797</v>
      </c>
      <c r="S63" s="17">
        <f t="shared" si="50"/>
        <v>0.0604175287761387</v>
      </c>
      <c r="T63" s="3">
        <v>0.01</v>
      </c>
      <c r="U63" s="18">
        <f t="shared" si="51"/>
        <v>0.000604175287761387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0.0129041752877614</v>
      </c>
      <c r="AR63" s="25">
        <f t="shared" si="57"/>
        <v>137.97</v>
      </c>
      <c r="AS63" s="1">
        <f t="shared" si="58"/>
        <v>0.1</v>
      </c>
      <c r="AT63" s="2">
        <f t="shared" si="62"/>
        <v>0.158333333333333</v>
      </c>
      <c r="AU63" s="1">
        <f t="shared" si="59"/>
        <v>188.86960658733</v>
      </c>
    </row>
    <row r="64" s="1" customFormat="1" spans="1:47">
      <c r="A64" s="6"/>
      <c r="B64" s="6"/>
      <c r="C64" s="9">
        <v>4</v>
      </c>
      <c r="D64" s="12">
        <v>9.08606737696667</v>
      </c>
      <c r="E64" s="13">
        <f t="shared" si="60"/>
        <v>-1.04408824877419</v>
      </c>
      <c r="F64" s="9" t="s">
        <v>107</v>
      </c>
      <c r="G64" s="6">
        <v>5</v>
      </c>
      <c r="H64" s="11">
        <f t="shared" si="42"/>
        <v>9.08606737696667</v>
      </c>
      <c r="I64" s="11">
        <f t="shared" si="43"/>
        <v>282.236067376967</v>
      </c>
      <c r="J64" s="11">
        <f t="shared" si="44"/>
        <v>0.0549021063871173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5.13114633902984</v>
      </c>
      <c r="O64" s="11">
        <f t="shared" si="61"/>
        <v>1.64976033363315</v>
      </c>
      <c r="P64" s="11">
        <f t="shared" si="47"/>
        <v>0.0905753173503733</v>
      </c>
      <c r="Q64" s="16">
        <f t="shared" si="48"/>
        <v>0.00905753173503733</v>
      </c>
      <c r="R64" s="11">
        <f t="shared" si="49"/>
        <v>0.13797</v>
      </c>
      <c r="S64" s="17">
        <f t="shared" si="50"/>
        <v>0.0656485593610011</v>
      </c>
      <c r="T64" s="3">
        <v>0.01</v>
      </c>
      <c r="U64" s="18">
        <f t="shared" si="51"/>
        <v>0.000656485593610011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0.01870648559361</v>
      </c>
      <c r="AR64" s="25">
        <f t="shared" si="57"/>
        <v>137.97</v>
      </c>
      <c r="AS64" s="1">
        <f t="shared" si="58"/>
        <v>0.1</v>
      </c>
      <c r="AT64" s="2">
        <f t="shared" si="62"/>
        <v>0.158333333333333</v>
      </c>
      <c r="AU64" s="1">
        <f t="shared" si="59"/>
        <v>273.794062457252</v>
      </c>
    </row>
    <row r="65" s="1" customFormat="1" spans="1:47">
      <c r="A65" s="6"/>
      <c r="B65" s="6"/>
      <c r="C65" s="9">
        <v>5</v>
      </c>
      <c r="D65" s="12">
        <v>15.4548605459355</v>
      </c>
      <c r="E65" s="13">
        <f t="shared" si="60"/>
        <v>9.08606737696667</v>
      </c>
      <c r="F65" s="9" t="s">
        <v>109</v>
      </c>
      <c r="G65" s="6">
        <v>6</v>
      </c>
      <c r="H65" s="11">
        <f t="shared" si="42"/>
        <v>15.4548605459355</v>
      </c>
      <c r="I65" s="11">
        <f t="shared" si="43"/>
        <v>288.604860545935</v>
      </c>
      <c r="J65" s="11">
        <f t="shared" si="44"/>
        <v>0.11754877337496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2.93888501628278</v>
      </c>
      <c r="P65" s="11">
        <f t="shared" si="47"/>
        <v>0.34546232875409</v>
      </c>
      <c r="Q65" s="16">
        <f t="shared" si="48"/>
        <v>0.034546232875409</v>
      </c>
      <c r="R65" s="11">
        <f t="shared" si="49"/>
        <v>0.13797</v>
      </c>
      <c r="S65" s="17">
        <f t="shared" si="50"/>
        <v>0.25038945332615</v>
      </c>
      <c r="T65" s="3">
        <v>0.01</v>
      </c>
      <c r="U65" s="18">
        <f t="shared" si="51"/>
        <v>0.0025038945332615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0.0205538945332615</v>
      </c>
      <c r="AR65" s="25">
        <f t="shared" si="57"/>
        <v>137.97</v>
      </c>
      <c r="AS65" s="1">
        <f t="shared" si="58"/>
        <v>0.1</v>
      </c>
      <c r="AT65" s="2">
        <f t="shared" si="62"/>
        <v>0.158333333333333</v>
      </c>
      <c r="AU65" s="1">
        <f t="shared" si="59"/>
        <v>300.83332625033</v>
      </c>
    </row>
    <row r="66" s="1" customFormat="1" spans="1:47">
      <c r="A66" s="6"/>
      <c r="B66" s="6"/>
      <c r="C66" s="9">
        <v>6</v>
      </c>
      <c r="D66" s="12">
        <v>19.3688796066667</v>
      </c>
      <c r="E66" s="13">
        <f t="shared" si="60"/>
        <v>15.4548605459355</v>
      </c>
      <c r="F66" s="9" t="s">
        <v>107</v>
      </c>
      <c r="G66" s="6">
        <v>7</v>
      </c>
      <c r="H66" s="11">
        <f t="shared" si="42"/>
        <v>19.3688796066667</v>
      </c>
      <c r="I66" s="11">
        <f t="shared" si="43"/>
        <v>292.518879606667</v>
      </c>
      <c r="J66" s="11">
        <f t="shared" si="44"/>
        <v>0.184615210610562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3.97312268752869</v>
      </c>
      <c r="P66" s="11">
        <f t="shared" si="47"/>
        <v>0.73349888173971</v>
      </c>
      <c r="Q66" s="16">
        <f t="shared" si="48"/>
        <v>0.073349888173971</v>
      </c>
      <c r="R66" s="11">
        <f t="shared" si="49"/>
        <v>0.13797</v>
      </c>
      <c r="S66" s="17">
        <f t="shared" si="50"/>
        <v>0.531636501949489</v>
      </c>
      <c r="T66" s="3">
        <v>0.01</v>
      </c>
      <c r="U66" s="18">
        <f t="shared" si="51"/>
        <v>0.00531636501949489</v>
      </c>
      <c r="V66" s="17"/>
      <c r="W66" s="3"/>
      <c r="X66" s="18"/>
      <c r="Y66" s="19">
        <v>0.04</v>
      </c>
      <c r="Z66" s="3">
        <v>0.06</v>
      </c>
      <c r="AA66" s="20">
        <f t="shared" si="52"/>
        <v>0.0024</v>
      </c>
      <c r="AB66" s="3">
        <v>0.015</v>
      </c>
      <c r="AC66" s="3">
        <v>0.63</v>
      </c>
      <c r="AD66" s="20">
        <f t="shared" si="53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0.0233663650194949</v>
      </c>
      <c r="AR66" s="25">
        <f t="shared" si="57"/>
        <v>137.97</v>
      </c>
      <c r="AS66" s="1">
        <f t="shared" si="58"/>
        <v>0.1</v>
      </c>
      <c r="AT66" s="2">
        <f t="shared" si="62"/>
        <v>0.158333333333333</v>
      </c>
      <c r="AU66" s="1">
        <f t="shared" si="59"/>
        <v>341.997537246221</v>
      </c>
    </row>
    <row r="67" s="1" customFormat="1" spans="1:47">
      <c r="A67" s="6"/>
      <c r="B67" s="6"/>
      <c r="C67" s="9">
        <v>7</v>
      </c>
      <c r="D67" s="12">
        <v>23.9163995412903</v>
      </c>
      <c r="E67" s="13">
        <f t="shared" si="60"/>
        <v>19.3688796066667</v>
      </c>
      <c r="F67" s="9" t="s">
        <v>107</v>
      </c>
      <c r="G67" s="6">
        <v>8</v>
      </c>
      <c r="H67" s="11">
        <f t="shared" si="42"/>
        <v>23.9163995412903</v>
      </c>
      <c r="I67" s="11">
        <f t="shared" si="43"/>
        <v>297.06639954129</v>
      </c>
      <c r="J67" s="11">
        <f t="shared" si="44"/>
        <v>0.307298375593581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4.61932380578898</v>
      </c>
      <c r="P67" s="11">
        <f t="shared" si="47"/>
        <v>1.41951070185971</v>
      </c>
      <c r="Q67" s="16">
        <f t="shared" si="48"/>
        <v>0.141951070185971</v>
      </c>
      <c r="R67" s="11">
        <f t="shared" si="49"/>
        <v>0.13797</v>
      </c>
      <c r="S67" s="17">
        <f t="shared" si="50"/>
        <v>1.0288546074217</v>
      </c>
      <c r="T67" s="3">
        <v>0.01</v>
      </c>
      <c r="U67" s="18">
        <f t="shared" si="51"/>
        <v>0.010288546074217</v>
      </c>
      <c r="V67" s="17"/>
      <c r="W67" s="3"/>
      <c r="X67" s="18"/>
      <c r="Y67" s="19">
        <v>0.04</v>
      </c>
      <c r="Z67" s="3">
        <v>0.06</v>
      </c>
      <c r="AA67" s="20">
        <f t="shared" si="52"/>
        <v>0.0024</v>
      </c>
      <c r="AB67" s="3">
        <v>0.015</v>
      </c>
      <c r="AC67" s="3">
        <v>0.63</v>
      </c>
      <c r="AD67" s="20">
        <f t="shared" si="53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0.028338546074217</v>
      </c>
      <c r="AR67" s="25">
        <f t="shared" si="57"/>
        <v>137.97</v>
      </c>
      <c r="AS67" s="1">
        <f t="shared" si="58"/>
        <v>0.1</v>
      </c>
      <c r="AT67" s="2">
        <f t="shared" si="62"/>
        <v>0.158333333333333</v>
      </c>
      <c r="AU67" s="1">
        <f t="shared" si="59"/>
        <v>414.771957830618</v>
      </c>
    </row>
    <row r="68" s="1" customFormat="1" spans="1:47">
      <c r="A68" s="6"/>
      <c r="B68" s="6"/>
      <c r="C68" s="9">
        <v>8</v>
      </c>
      <c r="D68" s="12">
        <v>21.1216055125807</v>
      </c>
      <c r="E68" s="13">
        <f t="shared" si="60"/>
        <v>23.9163995412903</v>
      </c>
      <c r="F68" s="9" t="s">
        <v>107</v>
      </c>
      <c r="G68" s="6">
        <v>9</v>
      </c>
      <c r="H68" s="11">
        <f t="shared" si="42"/>
        <v>21.1216055125807</v>
      </c>
      <c r="I68" s="11">
        <f t="shared" si="43"/>
        <v>294.271605512581</v>
      </c>
      <c r="J68" s="11">
        <f t="shared" si="44"/>
        <v>0.225096736706499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4.57951310392926</v>
      </c>
      <c r="P68" s="11">
        <f t="shared" si="47"/>
        <v>1.03083345539913</v>
      </c>
      <c r="Q68" s="16">
        <f t="shared" si="48"/>
        <v>0.103083345539913</v>
      </c>
      <c r="R68" s="11">
        <f t="shared" si="49"/>
        <v>0.13797</v>
      </c>
      <c r="S68" s="17">
        <f t="shared" si="50"/>
        <v>0.747143187213979</v>
      </c>
      <c r="T68" s="3">
        <v>0.01</v>
      </c>
      <c r="U68" s="18">
        <f t="shared" si="51"/>
        <v>0.00747143187213979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0.015</v>
      </c>
      <c r="AC68" s="3">
        <v>0.63</v>
      </c>
      <c r="AD68" s="20">
        <f t="shared" si="53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0.0255214318721398</v>
      </c>
      <c r="AR68" s="25">
        <f t="shared" si="57"/>
        <v>137.97</v>
      </c>
      <c r="AS68" s="1">
        <f t="shared" si="58"/>
        <v>0.1</v>
      </c>
      <c r="AT68" s="2">
        <f t="shared" si="62"/>
        <v>0.158333333333333</v>
      </c>
      <c r="AU68" s="1">
        <f t="shared" si="59"/>
        <v>373.539779935257</v>
      </c>
    </row>
    <row r="69" s="1" customFormat="1" spans="1:47">
      <c r="A69" s="6"/>
      <c r="B69" s="6"/>
      <c r="C69" s="9">
        <v>9</v>
      </c>
      <c r="D69" s="12">
        <v>15.1190130070667</v>
      </c>
      <c r="E69" s="13">
        <f t="shared" si="60"/>
        <v>21.1216055125807</v>
      </c>
      <c r="F69" s="9" t="s">
        <v>107</v>
      </c>
      <c r="G69" s="6">
        <v>10</v>
      </c>
      <c r="H69" s="11">
        <f t="shared" si="42"/>
        <v>15.1190130070667</v>
      </c>
      <c r="I69" s="11">
        <f t="shared" si="43"/>
        <v>288.269013007067</v>
      </c>
      <c r="J69" s="11">
        <f t="shared" si="44"/>
        <v>0.113018053093483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4.92837964853014</v>
      </c>
      <c r="P69" s="11">
        <f t="shared" si="47"/>
        <v>0.556995872782418</v>
      </c>
      <c r="Q69" s="16">
        <f t="shared" si="48"/>
        <v>0.0556995872782418</v>
      </c>
      <c r="R69" s="11">
        <f t="shared" si="49"/>
        <v>0.13797</v>
      </c>
      <c r="S69" s="17">
        <f t="shared" si="50"/>
        <v>0.403707960268477</v>
      </c>
      <c r="T69" s="3">
        <v>0.01</v>
      </c>
      <c r="U69" s="18">
        <f t="shared" si="51"/>
        <v>0.00403707960268477</v>
      </c>
      <c r="V69" s="17"/>
      <c r="W69" s="3"/>
      <c r="X69" s="18"/>
      <c r="Y69" s="19">
        <v>0.02</v>
      </c>
      <c r="Z69" s="3">
        <v>0.06</v>
      </c>
      <c r="AA69" s="20">
        <f t="shared" si="52"/>
        <v>0.0012</v>
      </c>
      <c r="AB69" s="3">
        <v>0.01</v>
      </c>
      <c r="AC69" s="3">
        <v>0.63</v>
      </c>
      <c r="AD69" s="20">
        <f t="shared" si="53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0.0163370796026848</v>
      </c>
      <c r="AR69" s="25">
        <f t="shared" si="57"/>
        <v>137.97</v>
      </c>
      <c r="AS69" s="1">
        <f t="shared" si="58"/>
        <v>0.1</v>
      </c>
      <c r="AT69" s="2">
        <f t="shared" si="62"/>
        <v>0.158333333333333</v>
      </c>
      <c r="AU69" s="1">
        <f t="shared" si="59"/>
        <v>239.114684087668</v>
      </c>
    </row>
    <row r="70" s="1" customFormat="1" spans="1:47">
      <c r="A70" s="6"/>
      <c r="B70" s="6"/>
      <c r="C70" s="9">
        <v>10</v>
      </c>
      <c r="D70" s="12">
        <v>6.33805564609678</v>
      </c>
      <c r="E70" s="13">
        <f t="shared" si="60"/>
        <v>15.1190130070667</v>
      </c>
      <c r="F70" s="9" t="s">
        <v>107</v>
      </c>
      <c r="G70" s="6">
        <v>11</v>
      </c>
      <c r="H70" s="11">
        <f t="shared" si="42"/>
        <v>6.33805564609678</v>
      </c>
      <c r="I70" s="11">
        <f t="shared" si="43"/>
        <v>279.488055646097</v>
      </c>
      <c r="J70" s="11">
        <f t="shared" si="44"/>
        <v>0.0391088809852688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4.15281458696033</v>
      </c>
      <c r="O70" s="11">
        <f t="shared" si="61"/>
        <v>1.59826918878739</v>
      </c>
      <c r="P70" s="11">
        <f t="shared" si="47"/>
        <v>0.062506519486708</v>
      </c>
      <c r="Q70" s="16">
        <f t="shared" si="48"/>
        <v>0.0062506519486708</v>
      </c>
      <c r="R70" s="11">
        <f t="shared" si="49"/>
        <v>0.13797</v>
      </c>
      <c r="S70" s="17">
        <f t="shared" si="50"/>
        <v>0.0453044281269174</v>
      </c>
      <c r="T70" s="3">
        <v>0.01</v>
      </c>
      <c r="U70" s="18">
        <f t="shared" si="51"/>
        <v>0.000453044281269174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0.0127530442812692</v>
      </c>
      <c r="AR70" s="25">
        <f t="shared" si="57"/>
        <v>137.97</v>
      </c>
      <c r="AS70" s="1">
        <f t="shared" si="58"/>
        <v>0.1</v>
      </c>
      <c r="AT70" s="2">
        <f t="shared" si="62"/>
        <v>0.158333333333333</v>
      </c>
      <c r="AU70" s="1">
        <f t="shared" si="59"/>
        <v>186.657605192215</v>
      </c>
    </row>
    <row r="71" s="1" customFormat="1" spans="1:48">
      <c r="A71" s="6"/>
      <c r="B71" s="6"/>
      <c r="C71" s="9">
        <v>11</v>
      </c>
      <c r="D71" s="12">
        <v>-4.80873666933333</v>
      </c>
      <c r="E71" s="13">
        <f t="shared" si="60"/>
        <v>6.33805564609678</v>
      </c>
      <c r="F71" s="9" t="s">
        <v>109</v>
      </c>
      <c r="G71" s="6">
        <v>12</v>
      </c>
      <c r="H71" s="11">
        <f t="shared" si="42"/>
        <v>-4.80873666933333</v>
      </c>
      <c r="I71" s="11">
        <f t="shared" si="43"/>
        <v>268.341263330667</v>
      </c>
      <c r="J71" s="11">
        <f t="shared" si="44"/>
        <v>0.0091999207422464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2.91546266930068</v>
      </c>
      <c r="P71" s="11">
        <f t="shared" si="47"/>
        <v>0.0268220254845444</v>
      </c>
      <c r="Q71" s="16">
        <f t="shared" si="48"/>
        <v>0.00268220254845444</v>
      </c>
      <c r="R71" s="11">
        <f t="shared" si="49"/>
        <v>0.13797</v>
      </c>
      <c r="S71" s="17">
        <f t="shared" si="50"/>
        <v>0.0194404765416716</v>
      </c>
      <c r="T71" s="3">
        <v>0.01</v>
      </c>
      <c r="U71" s="18">
        <f t="shared" si="51"/>
        <v>0.000194404765416716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0.0124944047654167</v>
      </c>
      <c r="AR71" s="25">
        <f t="shared" si="57"/>
        <v>137.97</v>
      </c>
      <c r="AS71" s="1">
        <f t="shared" si="58"/>
        <v>0.1</v>
      </c>
      <c r="AT71" s="2">
        <f t="shared" si="62"/>
        <v>0.158333333333333</v>
      </c>
      <c r="AU71" s="1">
        <f t="shared" si="59"/>
        <v>182.872075120152</v>
      </c>
      <c r="AV71" s="1">
        <f>SUM(AU60:AU71)</f>
        <v>3046.16254126138</v>
      </c>
    </row>
    <row r="72" s="1" customFormat="1" spans="1:46">
      <c r="A72" s="6"/>
      <c r="B72" s="6"/>
      <c r="C72" s="9">
        <v>12</v>
      </c>
      <c r="D72" s="12">
        <v>-14.0749341388065</v>
      </c>
      <c r="E72" s="13">
        <f t="shared" si="60"/>
        <v>-4.80873666933333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-10</v>
      </c>
      <c r="E76" s="9"/>
      <c r="F76" s="9"/>
      <c r="G76" s="6">
        <v>1</v>
      </c>
      <c r="H76" s="11">
        <f t="shared" ref="H76:H87" si="63">E77</f>
        <v>-10</v>
      </c>
      <c r="I76" s="11">
        <f t="shared" ref="I76:I87" si="64">H76+273.15</f>
        <v>263.15</v>
      </c>
      <c r="J76" s="11">
        <f t="shared" ref="J76:J87" si="65">EXP(($C$18*(I76-$C$16))/($C$19*I76*$C$16))</f>
        <v>0.00449688301268236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0.000351935433078798</v>
      </c>
      <c r="Q76" s="16">
        <f t="shared" ref="Q76:Q87" si="69">P76*$B$78</f>
        <v>6.68677322849716e-5</v>
      </c>
      <c r="R76" s="11">
        <f t="shared" ref="R76:R87" si="70">L76*$B$78</f>
        <v>0.0148697958333333</v>
      </c>
      <c r="S76" s="17">
        <f t="shared" ref="S76:S87" si="71">Q76/R76</f>
        <v>0.00449688301268237</v>
      </c>
      <c r="T76" s="3">
        <v>0.01</v>
      </c>
      <c r="U76" s="18">
        <f t="shared" ref="U76:U87" si="72">S76*T76</f>
        <v>4.49688301268237e-5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0.0116449688301268</v>
      </c>
      <c r="AR76" s="25">
        <f t="shared" ref="AR76:AR87" si="77">$B$76/12</f>
        <v>7.82620833333333</v>
      </c>
      <c r="AS76" s="1">
        <f t="shared" ref="AS76:AS87" si="78">$B$78</f>
        <v>0.19</v>
      </c>
      <c r="AT76" s="2">
        <f>$E$8/12</f>
        <v>50.725</v>
      </c>
      <c r="AU76" s="1">
        <f t="shared" ref="AU76:AU87" si="79">AT76*10000*AS76*0.67*AR76*AQ76</f>
        <v>5884.91499974046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-13.8051085297097</v>
      </c>
      <c r="E77" s="13">
        <f t="shared" ref="E77:E88" si="80">D76</f>
        <v>-10</v>
      </c>
      <c r="F77" s="9" t="s">
        <v>107</v>
      </c>
      <c r="G77" s="6">
        <v>2</v>
      </c>
      <c r="H77" s="11">
        <f t="shared" si="63"/>
        <v>-13.8051085297097</v>
      </c>
      <c r="I77" s="11">
        <f t="shared" si="64"/>
        <v>259.34489147029</v>
      </c>
      <c r="J77" s="11">
        <f t="shared" si="65"/>
        <v>0.0026130212527235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0.156172231233588</v>
      </c>
      <c r="P77" s="11">
        <f t="shared" si="68"/>
        <v>0.000408081359298614</v>
      </c>
      <c r="Q77" s="16">
        <f t="shared" si="69"/>
        <v>7.75354582667366e-5</v>
      </c>
      <c r="R77" s="11">
        <f t="shared" si="70"/>
        <v>0.0148697958333333</v>
      </c>
      <c r="S77" s="17">
        <f t="shared" si="71"/>
        <v>0.00521429205456386</v>
      </c>
      <c r="T77" s="3">
        <v>0.01</v>
      </c>
      <c r="U77" s="18">
        <f t="shared" si="72"/>
        <v>5.21429205456386e-5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0.0116521429205456</v>
      </c>
      <c r="AR77" s="25">
        <f t="shared" si="77"/>
        <v>7.82620833333333</v>
      </c>
      <c r="AS77" s="1">
        <f t="shared" si="78"/>
        <v>0.19</v>
      </c>
      <c r="AT77" s="2">
        <f t="shared" ref="AT77:AT87" si="82">$E$8/12</f>
        <v>50.725</v>
      </c>
      <c r="AU77" s="1">
        <f t="shared" si="79"/>
        <v>5888.5405064233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12">
        <v>-9.17171412407143</v>
      </c>
      <c r="E78" s="13">
        <f t="shared" si="80"/>
        <v>-13.8051085297097</v>
      </c>
      <c r="F78" s="9" t="s">
        <v>107</v>
      </c>
      <c r="G78" s="6">
        <v>3</v>
      </c>
      <c r="H78" s="11">
        <f t="shared" si="63"/>
        <v>-9.17171412407143</v>
      </c>
      <c r="I78" s="11">
        <f t="shared" si="64"/>
        <v>263.978285875929</v>
      </c>
      <c r="J78" s="11">
        <f t="shared" si="65"/>
        <v>0.00505047558237321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0.234026233207622</v>
      </c>
      <c r="P78" s="11">
        <f t="shared" si="68"/>
        <v>0.00118194377644987</v>
      </c>
      <c r="Q78" s="16">
        <f t="shared" si="69"/>
        <v>0.000224569317525476</v>
      </c>
      <c r="R78" s="11">
        <f t="shared" si="70"/>
        <v>0.0148697958333333</v>
      </c>
      <c r="S78" s="17">
        <f t="shared" si="71"/>
        <v>0.0151023806945664</v>
      </c>
      <c r="T78" s="3">
        <v>0.01</v>
      </c>
      <c r="U78" s="18">
        <f t="shared" si="72"/>
        <v>0.000151023806945664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0.0117510238069457</v>
      </c>
      <c r="AR78" s="25">
        <f t="shared" si="77"/>
        <v>7.82620833333333</v>
      </c>
      <c r="AS78" s="1">
        <f t="shared" si="78"/>
        <v>0.19</v>
      </c>
      <c r="AT78" s="2">
        <f t="shared" si="82"/>
        <v>50.725</v>
      </c>
      <c r="AU78" s="1">
        <f t="shared" si="79"/>
        <v>5938.51106624633</v>
      </c>
    </row>
    <row r="79" s="1" customFormat="1" spans="1:47">
      <c r="A79" s="6"/>
      <c r="B79" s="6"/>
      <c r="C79" s="9">
        <v>3</v>
      </c>
      <c r="D79" s="12">
        <v>-1.04408824877419</v>
      </c>
      <c r="E79" s="13">
        <f t="shared" si="80"/>
        <v>-9.17171412407143</v>
      </c>
      <c r="F79" s="9" t="s">
        <v>107</v>
      </c>
      <c r="G79" s="6">
        <v>4</v>
      </c>
      <c r="H79" s="11">
        <f t="shared" si="63"/>
        <v>-1.04408824877419</v>
      </c>
      <c r="I79" s="11">
        <f t="shared" si="64"/>
        <v>272.105911751226</v>
      </c>
      <c r="J79" s="11">
        <f t="shared" si="65"/>
        <v>0.0151986654270545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0.311106372764506</v>
      </c>
      <c r="P79" s="11">
        <f t="shared" si="68"/>
        <v>0.00472840167187223</v>
      </c>
      <c r="Q79" s="16">
        <f t="shared" si="69"/>
        <v>0.000898396317655724</v>
      </c>
      <c r="R79" s="11">
        <f t="shared" si="70"/>
        <v>0.0148697958333333</v>
      </c>
      <c r="S79" s="17">
        <f t="shared" si="71"/>
        <v>0.0604175287761388</v>
      </c>
      <c r="T79" s="3">
        <v>0.01</v>
      </c>
      <c r="U79" s="18">
        <f t="shared" si="72"/>
        <v>0.000604175287761388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0.0122041752877614</v>
      </c>
      <c r="AR79" s="25">
        <f t="shared" si="77"/>
        <v>7.82620833333333</v>
      </c>
      <c r="AS79" s="1">
        <f t="shared" si="78"/>
        <v>0.19</v>
      </c>
      <c r="AT79" s="2">
        <f t="shared" si="82"/>
        <v>50.725</v>
      </c>
      <c r="AU79" s="1">
        <f t="shared" si="79"/>
        <v>6167.5162259431</v>
      </c>
    </row>
    <row r="80" s="1" customFormat="1" spans="1:47">
      <c r="A80" s="6"/>
      <c r="B80" s="6"/>
      <c r="C80" s="9">
        <v>4</v>
      </c>
      <c r="D80" s="12">
        <v>9.08606737696667</v>
      </c>
      <c r="E80" s="13">
        <f t="shared" si="80"/>
        <v>-1.04408824877419</v>
      </c>
      <c r="F80" s="9" t="s">
        <v>107</v>
      </c>
      <c r="G80" s="6">
        <v>5</v>
      </c>
      <c r="H80" s="11">
        <f t="shared" si="63"/>
        <v>9.08606737696667</v>
      </c>
      <c r="I80" s="11">
        <f t="shared" si="64"/>
        <v>282.236067376967</v>
      </c>
      <c r="J80" s="11">
        <f t="shared" si="65"/>
        <v>0.0549021063871173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0.291059072538002</v>
      </c>
      <c r="O80" s="11">
        <f t="shared" si="81"/>
        <v>0.093580981887965</v>
      </c>
      <c r="P80" s="11">
        <f t="shared" si="68"/>
        <v>0.00513779302342395</v>
      </c>
      <c r="Q80" s="16">
        <f t="shared" si="69"/>
        <v>0.000976180674450551</v>
      </c>
      <c r="R80" s="11">
        <f t="shared" si="70"/>
        <v>0.0148697958333333</v>
      </c>
      <c r="S80" s="17">
        <f t="shared" si="71"/>
        <v>0.0656485593610013</v>
      </c>
      <c r="T80" s="3">
        <v>0.01</v>
      </c>
      <c r="U80" s="18">
        <f t="shared" si="72"/>
        <v>0.000656485593610013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0.01975648559361</v>
      </c>
      <c r="AR80" s="25">
        <f t="shared" si="77"/>
        <v>7.82620833333333</v>
      </c>
      <c r="AS80" s="1">
        <f t="shared" si="78"/>
        <v>0.19</v>
      </c>
      <c r="AT80" s="2">
        <f t="shared" si="82"/>
        <v>50.725</v>
      </c>
      <c r="AU80" s="1">
        <f t="shared" si="79"/>
        <v>9984.1605510528</v>
      </c>
    </row>
    <row r="81" s="1" customFormat="1" spans="1:47">
      <c r="A81" s="6"/>
      <c r="B81" s="6"/>
      <c r="C81" s="9">
        <v>5</v>
      </c>
      <c r="D81" s="12">
        <v>15.4548605459355</v>
      </c>
      <c r="E81" s="13">
        <f t="shared" si="80"/>
        <v>9.08606737696667</v>
      </c>
      <c r="F81" s="9" t="s">
        <v>109</v>
      </c>
      <c r="G81" s="6">
        <v>6</v>
      </c>
      <c r="H81" s="11">
        <f t="shared" si="63"/>
        <v>15.4548605459355</v>
      </c>
      <c r="I81" s="11">
        <f t="shared" si="64"/>
        <v>288.604860545935</v>
      </c>
      <c r="J81" s="11">
        <f t="shared" si="65"/>
        <v>0.11754877337496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0.166705272197874</v>
      </c>
      <c r="P81" s="11">
        <f t="shared" si="68"/>
        <v>0.0195960002619989</v>
      </c>
      <c r="Q81" s="16">
        <f t="shared" si="69"/>
        <v>0.0037232400497798</v>
      </c>
      <c r="R81" s="11">
        <f t="shared" si="70"/>
        <v>0.0148697958333333</v>
      </c>
      <c r="S81" s="17">
        <f t="shared" si="71"/>
        <v>0.250389453326151</v>
      </c>
      <c r="T81" s="3">
        <v>0.01</v>
      </c>
      <c r="U81" s="18">
        <f t="shared" si="72"/>
        <v>0.00250389453326151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0.0216038945332615</v>
      </c>
      <c r="AR81" s="25">
        <f t="shared" si="77"/>
        <v>7.82620833333333</v>
      </c>
      <c r="AS81" s="1">
        <f t="shared" si="78"/>
        <v>0.19</v>
      </c>
      <c r="AT81" s="2">
        <f t="shared" si="82"/>
        <v>50.725</v>
      </c>
      <c r="AU81" s="1">
        <f t="shared" si="79"/>
        <v>10917.7692827038</v>
      </c>
    </row>
    <row r="82" s="1" customFormat="1" spans="1:47">
      <c r="A82" s="6"/>
      <c r="B82" s="6"/>
      <c r="C82" s="9">
        <v>6</v>
      </c>
      <c r="D82" s="12">
        <v>19.3688796066667</v>
      </c>
      <c r="E82" s="13">
        <f t="shared" si="80"/>
        <v>15.4548605459355</v>
      </c>
      <c r="F82" s="9" t="s">
        <v>107</v>
      </c>
      <c r="G82" s="6">
        <v>7</v>
      </c>
      <c r="H82" s="11">
        <f t="shared" si="63"/>
        <v>19.3688796066667</v>
      </c>
      <c r="I82" s="11">
        <f t="shared" si="64"/>
        <v>292.518879606667</v>
      </c>
      <c r="J82" s="11">
        <f t="shared" si="65"/>
        <v>0.184615210610562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0.225371355269209</v>
      </c>
      <c r="P82" s="11">
        <f t="shared" si="68"/>
        <v>0.0416069802186127</v>
      </c>
      <c r="Q82" s="16">
        <f t="shared" si="69"/>
        <v>0.00790532624153642</v>
      </c>
      <c r="R82" s="11">
        <f t="shared" si="70"/>
        <v>0.0148697958333333</v>
      </c>
      <c r="S82" s="17">
        <f t="shared" si="71"/>
        <v>0.53163650194949</v>
      </c>
      <c r="T82" s="3">
        <v>0.01</v>
      </c>
      <c r="U82" s="18">
        <f t="shared" si="72"/>
        <v>0.0053163650194949</v>
      </c>
      <c r="V82" s="17"/>
      <c r="W82" s="3"/>
      <c r="X82" s="18"/>
      <c r="Y82" s="19">
        <v>0.04</v>
      </c>
      <c r="Z82" s="3">
        <v>0.17</v>
      </c>
      <c r="AA82" s="20">
        <f t="shared" si="73"/>
        <v>0.0068</v>
      </c>
      <c r="AB82" s="3">
        <v>0.015</v>
      </c>
      <c r="AC82" s="3">
        <v>0.03</v>
      </c>
      <c r="AD82" s="20">
        <f t="shared" si="74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0.0244163650194949</v>
      </c>
      <c r="AR82" s="25">
        <f t="shared" si="77"/>
        <v>7.82620833333333</v>
      </c>
      <c r="AS82" s="1">
        <f t="shared" si="78"/>
        <v>0.19</v>
      </c>
      <c r="AT82" s="2">
        <f t="shared" si="82"/>
        <v>50.725</v>
      </c>
      <c r="AU82" s="1">
        <f t="shared" si="79"/>
        <v>12339.0826406187</v>
      </c>
    </row>
    <row r="83" s="1" customFormat="1" spans="1:47">
      <c r="A83" s="6"/>
      <c r="B83" s="6"/>
      <c r="C83" s="9">
        <v>7</v>
      </c>
      <c r="D83" s="12">
        <v>23.9163995412903</v>
      </c>
      <c r="E83" s="13">
        <f t="shared" si="80"/>
        <v>19.3688796066667</v>
      </c>
      <c r="F83" s="9" t="s">
        <v>107</v>
      </c>
      <c r="G83" s="6">
        <v>8</v>
      </c>
      <c r="H83" s="11">
        <f t="shared" si="63"/>
        <v>23.9163995412903</v>
      </c>
      <c r="I83" s="11">
        <f t="shared" si="64"/>
        <v>297.06639954129</v>
      </c>
      <c r="J83" s="11">
        <f t="shared" si="65"/>
        <v>0.307298375593581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0.262026458383929</v>
      </c>
      <c r="P83" s="11">
        <f t="shared" si="68"/>
        <v>0.0805203050239206</v>
      </c>
      <c r="Q83" s="16">
        <f t="shared" si="69"/>
        <v>0.0152988579545449</v>
      </c>
      <c r="R83" s="11">
        <f t="shared" si="70"/>
        <v>0.0148697958333333</v>
      </c>
      <c r="S83" s="17">
        <f t="shared" si="71"/>
        <v>1.0288546074217</v>
      </c>
      <c r="T83" s="3">
        <v>0.01</v>
      </c>
      <c r="U83" s="18">
        <f t="shared" si="72"/>
        <v>0.010288546074217</v>
      </c>
      <c r="V83" s="17"/>
      <c r="W83" s="3"/>
      <c r="X83" s="18"/>
      <c r="Y83" s="19">
        <v>0.04</v>
      </c>
      <c r="Z83" s="3">
        <v>0.17</v>
      </c>
      <c r="AA83" s="20">
        <f t="shared" si="73"/>
        <v>0.0068</v>
      </c>
      <c r="AB83" s="3">
        <v>0.015</v>
      </c>
      <c r="AC83" s="3">
        <v>0.03</v>
      </c>
      <c r="AD83" s="20">
        <f t="shared" si="74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0.029388546074217</v>
      </c>
      <c r="AR83" s="25">
        <f t="shared" si="77"/>
        <v>7.82620833333333</v>
      </c>
      <c r="AS83" s="1">
        <f t="shared" si="78"/>
        <v>0.19</v>
      </c>
      <c r="AT83" s="2">
        <f t="shared" si="82"/>
        <v>50.725</v>
      </c>
      <c r="AU83" s="1">
        <f t="shared" si="79"/>
        <v>14851.8298447725</v>
      </c>
    </row>
    <row r="84" s="1" customFormat="1" spans="1:47">
      <c r="A84" s="6"/>
      <c r="B84" s="6"/>
      <c r="C84" s="9">
        <v>8</v>
      </c>
      <c r="D84" s="12">
        <v>21.1216055125807</v>
      </c>
      <c r="E84" s="13">
        <f t="shared" si="80"/>
        <v>23.9163995412903</v>
      </c>
      <c r="F84" s="9" t="s">
        <v>107</v>
      </c>
      <c r="G84" s="6">
        <v>9</v>
      </c>
      <c r="H84" s="11">
        <f t="shared" si="63"/>
        <v>21.1216055125807</v>
      </c>
      <c r="I84" s="11">
        <f t="shared" si="64"/>
        <v>294.271605512581</v>
      </c>
      <c r="J84" s="11">
        <f t="shared" si="65"/>
        <v>0.225096736706499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0.259768236693342</v>
      </c>
      <c r="P84" s="11">
        <f t="shared" si="68"/>
        <v>0.0584729823796727</v>
      </c>
      <c r="Q84" s="16">
        <f t="shared" si="69"/>
        <v>0.0111098666521378</v>
      </c>
      <c r="R84" s="11">
        <f t="shared" si="70"/>
        <v>0.0148697958333333</v>
      </c>
      <c r="S84" s="17">
        <f t="shared" si="71"/>
        <v>0.74714318721398</v>
      </c>
      <c r="T84" s="3">
        <v>0.01</v>
      </c>
      <c r="U84" s="18">
        <f t="shared" si="72"/>
        <v>0.0074714318721398</v>
      </c>
      <c r="V84" s="17"/>
      <c r="W84" s="3"/>
      <c r="X84" s="18"/>
      <c r="Y84" s="19">
        <v>0.04</v>
      </c>
      <c r="Z84" s="3">
        <v>0.17</v>
      </c>
      <c r="AA84" s="20">
        <f t="shared" si="73"/>
        <v>0.0068</v>
      </c>
      <c r="AB84" s="3">
        <v>0.015</v>
      </c>
      <c r="AC84" s="3">
        <v>0.03</v>
      </c>
      <c r="AD84" s="20">
        <f t="shared" si="74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0.0265714318721398</v>
      </c>
      <c r="AR84" s="25">
        <f t="shared" si="77"/>
        <v>7.82620833333333</v>
      </c>
      <c r="AS84" s="1">
        <f t="shared" si="78"/>
        <v>0.19</v>
      </c>
      <c r="AT84" s="2">
        <f t="shared" si="82"/>
        <v>50.725</v>
      </c>
      <c r="AU84" s="1">
        <f t="shared" si="79"/>
        <v>13428.1697332147</v>
      </c>
    </row>
    <row r="85" s="1" customFormat="1" spans="1:47">
      <c r="A85" s="6"/>
      <c r="B85" s="6"/>
      <c r="C85" s="9">
        <v>9</v>
      </c>
      <c r="D85" s="12">
        <v>15.1190130070667</v>
      </c>
      <c r="E85" s="13">
        <f t="shared" si="80"/>
        <v>21.1216055125807</v>
      </c>
      <c r="F85" s="9" t="s">
        <v>107</v>
      </c>
      <c r="G85" s="6">
        <v>10</v>
      </c>
      <c r="H85" s="11">
        <f t="shared" si="63"/>
        <v>15.1190130070667</v>
      </c>
      <c r="I85" s="11">
        <f t="shared" si="64"/>
        <v>288.269013007067</v>
      </c>
      <c r="J85" s="11">
        <f t="shared" si="65"/>
        <v>0.113018053093483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0.279557337647003</v>
      </c>
      <c r="P85" s="11">
        <f t="shared" si="68"/>
        <v>0.0315950260288616</v>
      </c>
      <c r="Q85" s="16">
        <f t="shared" si="69"/>
        <v>0.0060030549454837</v>
      </c>
      <c r="R85" s="11">
        <f t="shared" si="70"/>
        <v>0.0148697958333333</v>
      </c>
      <c r="S85" s="17">
        <f t="shared" si="71"/>
        <v>0.403707960268478</v>
      </c>
      <c r="T85" s="3">
        <v>0.01</v>
      </c>
      <c r="U85" s="18">
        <f t="shared" si="72"/>
        <v>0.00403707960268478</v>
      </c>
      <c r="V85" s="17"/>
      <c r="W85" s="3"/>
      <c r="X85" s="18"/>
      <c r="Y85" s="19">
        <v>0.02</v>
      </c>
      <c r="Z85" s="3">
        <v>0.17</v>
      </c>
      <c r="AA85" s="20">
        <f t="shared" si="73"/>
        <v>0.0034</v>
      </c>
      <c r="AB85" s="3">
        <v>0.01</v>
      </c>
      <c r="AC85" s="3">
        <v>0.03</v>
      </c>
      <c r="AD85" s="20">
        <f t="shared" si="74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5"/>
        <v>0.0079</v>
      </c>
      <c r="AQ85" s="1">
        <f t="shared" si="76"/>
        <v>0.0156370796026848</v>
      </c>
      <c r="AR85" s="25">
        <f t="shared" si="77"/>
        <v>7.82620833333333</v>
      </c>
      <c r="AS85" s="1">
        <f t="shared" si="78"/>
        <v>0.19</v>
      </c>
      <c r="AT85" s="2">
        <f t="shared" si="82"/>
        <v>50.725</v>
      </c>
      <c r="AU85" s="1">
        <f t="shared" si="79"/>
        <v>7902.37274555015</v>
      </c>
    </row>
    <row r="86" s="1" customFormat="1" spans="1:47">
      <c r="A86" s="6"/>
      <c r="B86" s="6"/>
      <c r="C86" s="9">
        <v>10</v>
      </c>
      <c r="D86" s="12">
        <v>6.33805564609678</v>
      </c>
      <c r="E86" s="13">
        <f t="shared" si="80"/>
        <v>15.1190130070667</v>
      </c>
      <c r="F86" s="9" t="s">
        <v>107</v>
      </c>
      <c r="G86" s="6">
        <v>11</v>
      </c>
      <c r="H86" s="11">
        <f t="shared" si="63"/>
        <v>6.33805564609678</v>
      </c>
      <c r="I86" s="11">
        <f t="shared" si="64"/>
        <v>279.488055646097</v>
      </c>
      <c r="J86" s="11">
        <f t="shared" si="65"/>
        <v>0.0391088809852688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0.235564196037234</v>
      </c>
      <c r="O86" s="11">
        <f t="shared" si="81"/>
        <v>0.0906601989142403</v>
      </c>
      <c r="P86" s="11">
        <f t="shared" si="68"/>
        <v>0.00354561892943782</v>
      </c>
      <c r="Q86" s="16">
        <f t="shared" si="69"/>
        <v>0.000673667596593186</v>
      </c>
      <c r="R86" s="11">
        <f t="shared" si="70"/>
        <v>0.0148697958333333</v>
      </c>
      <c r="S86" s="17">
        <f t="shared" si="71"/>
        <v>0.0453044281269175</v>
      </c>
      <c r="T86" s="3">
        <v>0.01</v>
      </c>
      <c r="U86" s="18">
        <f t="shared" si="72"/>
        <v>0.000453044281269175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0.0120530442812692</v>
      </c>
      <c r="AR86" s="25">
        <f t="shared" si="77"/>
        <v>7.82620833333333</v>
      </c>
      <c r="AS86" s="1">
        <f t="shared" si="78"/>
        <v>0.19</v>
      </c>
      <c r="AT86" s="2">
        <f t="shared" si="82"/>
        <v>50.725</v>
      </c>
      <c r="AU86" s="1">
        <f t="shared" si="79"/>
        <v>6091.14048462459</v>
      </c>
    </row>
    <row r="87" s="1" customFormat="1" spans="1:48">
      <c r="A87" s="6"/>
      <c r="B87" s="6"/>
      <c r="C87" s="9">
        <v>11</v>
      </c>
      <c r="D87" s="12">
        <v>-4.80873666933333</v>
      </c>
      <c r="E87" s="13">
        <f t="shared" si="80"/>
        <v>6.33805564609678</v>
      </c>
      <c r="F87" s="9" t="s">
        <v>109</v>
      </c>
      <c r="G87" s="6">
        <v>12</v>
      </c>
      <c r="H87" s="11">
        <f t="shared" si="63"/>
        <v>-4.80873666933333</v>
      </c>
      <c r="I87" s="11">
        <f t="shared" si="64"/>
        <v>268.341263330667</v>
      </c>
      <c r="J87" s="11">
        <f t="shared" si="65"/>
        <v>0.0091999207422464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0.165376663318136</v>
      </c>
      <c r="P87" s="11">
        <f t="shared" si="68"/>
        <v>0.00152145219514402</v>
      </c>
      <c r="Q87" s="16">
        <f t="shared" si="69"/>
        <v>0.000289075917077363</v>
      </c>
      <c r="R87" s="11">
        <f t="shared" si="70"/>
        <v>0.0148697958333333</v>
      </c>
      <c r="S87" s="17">
        <f t="shared" si="71"/>
        <v>0.0194404765416717</v>
      </c>
      <c r="T87" s="3">
        <v>0.01</v>
      </c>
      <c r="U87" s="18">
        <f t="shared" si="72"/>
        <v>0.000194404765416717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0.0117944047654167</v>
      </c>
      <c r="AR87" s="25">
        <f t="shared" si="77"/>
        <v>7.82620833333333</v>
      </c>
      <c r="AS87" s="1">
        <f t="shared" si="78"/>
        <v>0.19</v>
      </c>
      <c r="AT87" s="2">
        <f t="shared" si="82"/>
        <v>50.725</v>
      </c>
      <c r="AU87" s="1">
        <f t="shared" si="79"/>
        <v>5960.43411790354</v>
      </c>
      <c r="AV87" s="1">
        <f>SUM(AU76:AU87)</f>
        <v>105354.442198794</v>
      </c>
    </row>
    <row r="88" s="1" customFormat="1" spans="1:46">
      <c r="A88" s="6"/>
      <c r="B88" s="6"/>
      <c r="C88" s="9">
        <v>12</v>
      </c>
      <c r="D88" s="12">
        <v>-14.0749341388065</v>
      </c>
      <c r="E88" s="13">
        <f t="shared" si="80"/>
        <v>-4.80873666933333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-10</v>
      </c>
      <c r="E91" s="9"/>
      <c r="F91" s="9"/>
      <c r="G91" s="6">
        <v>1</v>
      </c>
      <c r="H91" s="11">
        <f t="shared" ref="H91:H102" si="83">E92</f>
        <v>-10</v>
      </c>
      <c r="I91" s="11">
        <f t="shared" ref="I91:I102" si="84">H91+273.15</f>
        <v>263.15</v>
      </c>
      <c r="J91" s="11">
        <f t="shared" ref="J91:J102" si="85">EXP(($C$18*(I91-$C$16))/($C$19*I91*$C$16))</f>
        <v>0.00449688301268236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0.000341403358322845</v>
      </c>
      <c r="Q91" s="16">
        <f t="shared" ref="Q91:Q102" si="89">P91*$B$93</f>
        <v>4.43824365819698e-5</v>
      </c>
      <c r="R91" s="11">
        <f t="shared" ref="R91:R102" si="90">L91*$B$93</f>
        <v>0.0098696</v>
      </c>
      <c r="S91" s="17">
        <f t="shared" ref="S91:S102" si="91">Q91/R91</f>
        <v>0.00449688301268236</v>
      </c>
      <c r="T91" s="3">
        <v>0.01</v>
      </c>
      <c r="U91" s="18">
        <f t="shared" ref="U91:U102" si="92">S91*T91</f>
        <v>4.49688301268236e-5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0.0148449688301268</v>
      </c>
      <c r="AR91" s="25">
        <f t="shared" ref="AR91:AR102" si="96">$B$91/12</f>
        <v>7.592</v>
      </c>
      <c r="AS91" s="1">
        <f t="shared" ref="AS91:AS102" si="97">$B$93</f>
        <v>0.13</v>
      </c>
      <c r="AT91" s="2">
        <f>$E$7/12</f>
        <v>6.9</v>
      </c>
      <c r="AU91" s="1">
        <f t="shared" ref="AU91:AU102" si="98">AT91*10000*AS91*0.67*AR91*AQ91</f>
        <v>677.333779883185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-13.8051085297097</v>
      </c>
      <c r="E92" s="13">
        <f t="shared" ref="E92:E103" si="99">D91</f>
        <v>-10</v>
      </c>
      <c r="F92" s="9" t="s">
        <v>107</v>
      </c>
      <c r="G92" s="6">
        <v>2</v>
      </c>
      <c r="H92" s="11">
        <f t="shared" si="83"/>
        <v>-13.8051085297097</v>
      </c>
      <c r="I92" s="11">
        <f t="shared" si="84"/>
        <v>259.34489147029</v>
      </c>
      <c r="J92" s="11">
        <f t="shared" si="85"/>
        <v>0.0026130212527235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0.151498596641677</v>
      </c>
      <c r="P92" s="11">
        <f t="shared" si="88"/>
        <v>0.000395869052782487</v>
      </c>
      <c r="Q92" s="16">
        <f t="shared" si="89"/>
        <v>5.14629768617234e-5</v>
      </c>
      <c r="R92" s="11">
        <f t="shared" si="90"/>
        <v>0.0098696</v>
      </c>
      <c r="S92" s="17">
        <f t="shared" si="91"/>
        <v>0.00521429205456385</v>
      </c>
      <c r="T92" s="3">
        <v>0.01</v>
      </c>
      <c r="U92" s="18">
        <f t="shared" si="92"/>
        <v>5.21429205456385e-5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0.0148521429205456</v>
      </c>
      <c r="AR92" s="25">
        <f t="shared" si="96"/>
        <v>7.592</v>
      </c>
      <c r="AS92" s="1">
        <f t="shared" si="97"/>
        <v>0.13</v>
      </c>
      <c r="AT92" s="2">
        <f t="shared" ref="AT92:AT102" si="101">$E$7/12</f>
        <v>6.9</v>
      </c>
      <c r="AU92" s="1">
        <f t="shared" si="98"/>
        <v>677.661113260318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-9.17171412407143</v>
      </c>
      <c r="E93" s="13">
        <f t="shared" si="99"/>
        <v>-13.8051085297097</v>
      </c>
      <c r="F93" s="9" t="s">
        <v>107</v>
      </c>
      <c r="G93" s="6">
        <v>3</v>
      </c>
      <c r="H93" s="11">
        <f t="shared" si="83"/>
        <v>-9.17171412407143</v>
      </c>
      <c r="I93" s="11">
        <f t="shared" si="84"/>
        <v>263.978285875929</v>
      </c>
      <c r="J93" s="11">
        <f t="shared" si="85"/>
        <v>0.00505047558237321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0.227022727588895</v>
      </c>
      <c r="P93" s="11">
        <f t="shared" si="88"/>
        <v>0.00114657274233148</v>
      </c>
      <c r="Q93" s="16">
        <f t="shared" si="89"/>
        <v>0.000149054456503092</v>
      </c>
      <c r="R93" s="11">
        <f t="shared" si="90"/>
        <v>0.0098696</v>
      </c>
      <c r="S93" s="17">
        <f t="shared" si="91"/>
        <v>0.0151023806945663</v>
      </c>
      <c r="T93" s="3">
        <v>0.01</v>
      </c>
      <c r="U93" s="18">
        <f t="shared" si="92"/>
        <v>0.000151023806945663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0.0149510238069457</v>
      </c>
      <c r="AR93" s="25">
        <f t="shared" si="96"/>
        <v>7.592</v>
      </c>
      <c r="AS93" s="1">
        <f t="shared" si="97"/>
        <v>0.13</v>
      </c>
      <c r="AT93" s="2">
        <f t="shared" si="101"/>
        <v>6.9</v>
      </c>
      <c r="AU93" s="1">
        <f t="shared" si="98"/>
        <v>682.172767364138</v>
      </c>
    </row>
    <row r="94" s="1" customFormat="1" spans="1:47">
      <c r="A94" s="6"/>
      <c r="B94" s="6"/>
      <c r="C94" s="9">
        <v>3</v>
      </c>
      <c r="D94" s="12">
        <v>-1.04408824877419</v>
      </c>
      <c r="E94" s="13">
        <f t="shared" si="99"/>
        <v>-9.17171412407143</v>
      </c>
      <c r="F94" s="9" t="s">
        <v>107</v>
      </c>
      <c r="G94" s="6">
        <v>4</v>
      </c>
      <c r="H94" s="11">
        <f t="shared" si="83"/>
        <v>-1.04408824877419</v>
      </c>
      <c r="I94" s="11">
        <f t="shared" si="84"/>
        <v>272.105911751226</v>
      </c>
      <c r="J94" s="11">
        <f t="shared" si="85"/>
        <v>0.0151986654270545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0.301796154846563</v>
      </c>
      <c r="P94" s="11">
        <f t="shared" si="88"/>
        <v>0.00458689878468445</v>
      </c>
      <c r="Q94" s="16">
        <f t="shared" si="89"/>
        <v>0.000596296842008979</v>
      </c>
      <c r="R94" s="11">
        <f t="shared" si="90"/>
        <v>0.0098696</v>
      </c>
      <c r="S94" s="17">
        <f t="shared" si="91"/>
        <v>0.0604175287761387</v>
      </c>
      <c r="T94" s="3">
        <v>0.01</v>
      </c>
      <c r="U94" s="18">
        <f t="shared" si="92"/>
        <v>0.000604175287761387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0.0154041752877614</v>
      </c>
      <c r="AR94" s="25">
        <f t="shared" si="96"/>
        <v>7.592</v>
      </c>
      <c r="AS94" s="1">
        <f t="shared" si="97"/>
        <v>0.13</v>
      </c>
      <c r="AT94" s="2">
        <f t="shared" si="101"/>
        <v>6.9</v>
      </c>
      <c r="AU94" s="1">
        <f t="shared" si="98"/>
        <v>702.848782846075</v>
      </c>
    </row>
    <row r="95" s="1" customFormat="1" spans="1:47">
      <c r="A95" s="6"/>
      <c r="B95" s="6"/>
      <c r="C95" s="9">
        <v>4</v>
      </c>
      <c r="D95" s="12">
        <v>9.08606737696667</v>
      </c>
      <c r="E95" s="13">
        <f t="shared" si="99"/>
        <v>-1.04408824877419</v>
      </c>
      <c r="F95" s="9" t="s">
        <v>107</v>
      </c>
      <c r="G95" s="6">
        <v>5</v>
      </c>
      <c r="H95" s="11">
        <f t="shared" si="83"/>
        <v>9.08606737696667</v>
      </c>
      <c r="I95" s="11">
        <f t="shared" si="84"/>
        <v>282.236067376967</v>
      </c>
      <c r="J95" s="11">
        <f t="shared" si="85"/>
        <v>0.0549021063871173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0.282348793258785</v>
      </c>
      <c r="O95" s="11">
        <f t="shared" si="100"/>
        <v>0.0907804628030939</v>
      </c>
      <c r="P95" s="11">
        <f t="shared" si="88"/>
        <v>0.00498403862668721</v>
      </c>
      <c r="Q95" s="16">
        <f t="shared" si="89"/>
        <v>0.000647925021469337</v>
      </c>
      <c r="R95" s="11">
        <f t="shared" si="90"/>
        <v>0.0098696</v>
      </c>
      <c r="S95" s="17">
        <f t="shared" si="91"/>
        <v>0.0656485593610012</v>
      </c>
      <c r="T95" s="3">
        <v>0.01</v>
      </c>
      <c r="U95" s="18">
        <f t="shared" si="92"/>
        <v>0.000656485593610012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0.02775648559361</v>
      </c>
      <c r="AR95" s="25">
        <f t="shared" si="96"/>
        <v>7.592</v>
      </c>
      <c r="AS95" s="1">
        <f t="shared" si="97"/>
        <v>0.13</v>
      </c>
      <c r="AT95" s="2">
        <f t="shared" si="101"/>
        <v>6.9</v>
      </c>
      <c r="AU95" s="1">
        <f t="shared" si="98"/>
        <v>1266.44963142253</v>
      </c>
    </row>
    <row r="96" s="1" customFormat="1" spans="1:47">
      <c r="A96" s="6"/>
      <c r="B96" s="6"/>
      <c r="C96" s="9">
        <v>5</v>
      </c>
      <c r="D96" s="12">
        <v>15.4548605459355</v>
      </c>
      <c r="E96" s="13">
        <f t="shared" si="99"/>
        <v>9.08606737696667</v>
      </c>
      <c r="F96" s="9" t="s">
        <v>109</v>
      </c>
      <c r="G96" s="6">
        <v>6</v>
      </c>
      <c r="H96" s="11">
        <f t="shared" si="83"/>
        <v>15.4548605459355</v>
      </c>
      <c r="I96" s="11">
        <f t="shared" si="84"/>
        <v>288.604860545935</v>
      </c>
      <c r="J96" s="11">
        <f t="shared" si="85"/>
        <v>0.11754877337496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0.161716424176407</v>
      </c>
      <c r="P96" s="11">
        <f t="shared" si="88"/>
        <v>0.0190095672965213</v>
      </c>
      <c r="Q96" s="16">
        <f t="shared" si="89"/>
        <v>0.00247124374854777</v>
      </c>
      <c r="R96" s="11">
        <f t="shared" si="90"/>
        <v>0.0098696</v>
      </c>
      <c r="S96" s="17">
        <f t="shared" si="91"/>
        <v>0.25038945332615</v>
      </c>
      <c r="T96" s="3">
        <v>0.01</v>
      </c>
      <c r="U96" s="18">
        <f t="shared" si="92"/>
        <v>0.0025038945332615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0.0296038945332615</v>
      </c>
      <c r="AR96" s="25">
        <f t="shared" si="96"/>
        <v>7.592</v>
      </c>
      <c r="AS96" s="1">
        <f t="shared" si="97"/>
        <v>0.13</v>
      </c>
      <c r="AT96" s="2">
        <f t="shared" si="101"/>
        <v>6.9</v>
      </c>
      <c r="AU96" s="1">
        <f t="shared" si="98"/>
        <v>1350.74165617536</v>
      </c>
    </row>
    <row r="97" s="1" customFormat="1" spans="1:47">
      <c r="A97" s="6"/>
      <c r="B97" s="6"/>
      <c r="C97" s="9">
        <v>6</v>
      </c>
      <c r="D97" s="12">
        <v>19.3688796066667</v>
      </c>
      <c r="E97" s="13">
        <f t="shared" si="99"/>
        <v>15.4548605459355</v>
      </c>
      <c r="F97" s="9" t="s">
        <v>107</v>
      </c>
      <c r="G97" s="6">
        <v>7</v>
      </c>
      <c r="H97" s="11">
        <f t="shared" si="83"/>
        <v>19.3688796066667</v>
      </c>
      <c r="I97" s="11">
        <f t="shared" si="84"/>
        <v>292.518879606667</v>
      </c>
      <c r="J97" s="11">
        <f t="shared" si="85"/>
        <v>0.184615210610562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0.218626856879885</v>
      </c>
      <c r="P97" s="11">
        <f t="shared" si="88"/>
        <v>0.0403618432280052</v>
      </c>
      <c r="Q97" s="16">
        <f t="shared" si="89"/>
        <v>0.00524703961964068</v>
      </c>
      <c r="R97" s="11">
        <f t="shared" si="90"/>
        <v>0.0098696</v>
      </c>
      <c r="S97" s="17">
        <f t="shared" si="91"/>
        <v>0.531636501949489</v>
      </c>
      <c r="T97" s="3">
        <v>0.01</v>
      </c>
      <c r="U97" s="18">
        <f t="shared" si="92"/>
        <v>0.00531636501949489</v>
      </c>
      <c r="V97" s="17"/>
      <c r="W97" s="3"/>
      <c r="X97" s="18"/>
      <c r="Y97" s="19">
        <v>0.04</v>
      </c>
      <c r="Z97" s="3">
        <v>0.49</v>
      </c>
      <c r="AA97" s="20">
        <f t="shared" si="93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0.0324163650194949</v>
      </c>
      <c r="AR97" s="25">
        <f t="shared" si="96"/>
        <v>7.592</v>
      </c>
      <c r="AS97" s="1">
        <f t="shared" si="97"/>
        <v>0.13</v>
      </c>
      <c r="AT97" s="2">
        <f t="shared" si="101"/>
        <v>6.9</v>
      </c>
      <c r="AU97" s="1">
        <f t="shared" si="98"/>
        <v>1479.06669929599</v>
      </c>
    </row>
    <row r="98" s="1" customFormat="1" spans="1:47">
      <c r="A98" s="6"/>
      <c r="B98" s="6"/>
      <c r="C98" s="9">
        <v>7</v>
      </c>
      <c r="D98" s="12">
        <v>23.9163995412903</v>
      </c>
      <c r="E98" s="13">
        <f t="shared" si="99"/>
        <v>19.3688796066667</v>
      </c>
      <c r="F98" s="9" t="s">
        <v>107</v>
      </c>
      <c r="G98" s="6">
        <v>8</v>
      </c>
      <c r="H98" s="11">
        <f t="shared" si="83"/>
        <v>23.9163995412903</v>
      </c>
      <c r="I98" s="11">
        <f t="shared" si="84"/>
        <v>297.06639954129</v>
      </c>
      <c r="J98" s="11">
        <f t="shared" si="85"/>
        <v>0.307298375593581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0.25418501365188</v>
      </c>
      <c r="P98" s="11">
        <f t="shared" si="88"/>
        <v>0.0781106417954551</v>
      </c>
      <c r="Q98" s="16">
        <f t="shared" si="89"/>
        <v>0.0101543834334092</v>
      </c>
      <c r="R98" s="11">
        <f t="shared" si="90"/>
        <v>0.0098696</v>
      </c>
      <c r="S98" s="17">
        <f t="shared" si="91"/>
        <v>1.0288546074217</v>
      </c>
      <c r="T98" s="3">
        <v>0.01</v>
      </c>
      <c r="U98" s="18">
        <f t="shared" si="92"/>
        <v>0.010288546074217</v>
      </c>
      <c r="V98" s="17"/>
      <c r="W98" s="3"/>
      <c r="X98" s="18"/>
      <c r="Y98" s="19">
        <v>0.04</v>
      </c>
      <c r="Z98" s="3">
        <v>0.49</v>
      </c>
      <c r="AA98" s="20">
        <f t="shared" si="93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0.037388546074217</v>
      </c>
      <c r="AR98" s="25">
        <f t="shared" si="96"/>
        <v>7.592</v>
      </c>
      <c r="AS98" s="1">
        <f t="shared" si="97"/>
        <v>0.13</v>
      </c>
      <c r="AT98" s="2">
        <f t="shared" si="101"/>
        <v>6.9</v>
      </c>
      <c r="AU98" s="1">
        <f t="shared" si="98"/>
        <v>1705.93320380651</v>
      </c>
    </row>
    <row r="99" s="1" customFormat="1" spans="1:47">
      <c r="A99" s="6"/>
      <c r="B99" s="6"/>
      <c r="C99" s="9">
        <v>8</v>
      </c>
      <c r="D99" s="12">
        <v>21.1216055125807</v>
      </c>
      <c r="E99" s="13">
        <f t="shared" si="99"/>
        <v>23.9163995412903</v>
      </c>
      <c r="F99" s="9" t="s">
        <v>107</v>
      </c>
      <c r="G99" s="6">
        <v>9</v>
      </c>
      <c r="H99" s="11">
        <f t="shared" si="83"/>
        <v>21.1216055125807</v>
      </c>
      <c r="I99" s="11">
        <f t="shared" si="84"/>
        <v>294.271605512581</v>
      </c>
      <c r="J99" s="11">
        <f t="shared" si="85"/>
        <v>0.225096736706499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0.251994371856425</v>
      </c>
      <c r="P99" s="11">
        <f t="shared" si="88"/>
        <v>0.0567231107732853</v>
      </c>
      <c r="Q99" s="16">
        <f t="shared" si="89"/>
        <v>0.00737400440052709</v>
      </c>
      <c r="R99" s="11">
        <f t="shared" si="90"/>
        <v>0.0098696</v>
      </c>
      <c r="S99" s="17">
        <f t="shared" si="91"/>
        <v>0.747143187213979</v>
      </c>
      <c r="T99" s="3">
        <v>0.01</v>
      </c>
      <c r="U99" s="18">
        <f t="shared" si="92"/>
        <v>0.00747143187213979</v>
      </c>
      <c r="V99" s="17"/>
      <c r="W99" s="3"/>
      <c r="X99" s="18"/>
      <c r="Y99" s="19">
        <v>0.04</v>
      </c>
      <c r="Z99" s="3">
        <v>0.49</v>
      </c>
      <c r="AA99" s="20">
        <f t="shared" si="93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4"/>
        <v>0.0075</v>
      </c>
      <c r="AQ99" s="1">
        <f t="shared" si="95"/>
        <v>0.0345714318721398</v>
      </c>
      <c r="AR99" s="25">
        <f t="shared" si="96"/>
        <v>7.592</v>
      </c>
      <c r="AS99" s="1">
        <f t="shared" si="97"/>
        <v>0.13</v>
      </c>
      <c r="AT99" s="2">
        <f t="shared" si="101"/>
        <v>6.9</v>
      </c>
      <c r="AU99" s="1">
        <f t="shared" si="98"/>
        <v>1577.39628111637</v>
      </c>
    </row>
    <row r="100" s="1" customFormat="1" spans="1:47">
      <c r="A100" s="6"/>
      <c r="B100" s="6"/>
      <c r="C100" s="9">
        <v>9</v>
      </c>
      <c r="D100" s="12">
        <v>15.1190130070667</v>
      </c>
      <c r="E100" s="13">
        <f t="shared" si="99"/>
        <v>21.1216055125807</v>
      </c>
      <c r="F100" s="9" t="s">
        <v>107</v>
      </c>
      <c r="G100" s="6">
        <v>10</v>
      </c>
      <c r="H100" s="11">
        <f t="shared" si="83"/>
        <v>15.1190130070667</v>
      </c>
      <c r="I100" s="11">
        <f t="shared" si="84"/>
        <v>288.269013007067</v>
      </c>
      <c r="J100" s="11">
        <f t="shared" si="85"/>
        <v>0.113018053093483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0.27119126108314</v>
      </c>
      <c r="P100" s="11">
        <f t="shared" si="88"/>
        <v>0.0306495083435828</v>
      </c>
      <c r="Q100" s="16">
        <f t="shared" si="89"/>
        <v>0.00398443608466576</v>
      </c>
      <c r="R100" s="11">
        <f t="shared" si="90"/>
        <v>0.0098696</v>
      </c>
      <c r="S100" s="17">
        <f t="shared" si="91"/>
        <v>0.403707960268477</v>
      </c>
      <c r="T100" s="3">
        <v>0.01</v>
      </c>
      <c r="U100" s="18">
        <f t="shared" si="92"/>
        <v>0.00403707960268477</v>
      </c>
      <c r="V100" s="17"/>
      <c r="W100" s="3"/>
      <c r="X100" s="18"/>
      <c r="Y100" s="19">
        <v>0.02</v>
      </c>
      <c r="Z100" s="3">
        <v>0.49</v>
      </c>
      <c r="AA100" s="20">
        <f t="shared" si="93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0.0188370796026848</v>
      </c>
      <c r="AR100" s="25">
        <f t="shared" si="96"/>
        <v>7.592</v>
      </c>
      <c r="AS100" s="1">
        <f t="shared" si="97"/>
        <v>0.13</v>
      </c>
      <c r="AT100" s="2">
        <f t="shared" si="101"/>
        <v>6.9</v>
      </c>
      <c r="AU100" s="1">
        <f t="shared" si="98"/>
        <v>859.482460034098</v>
      </c>
    </row>
    <row r="101" s="1" customFormat="1" spans="1:47">
      <c r="A101" s="6"/>
      <c r="B101" s="6"/>
      <c r="C101" s="9">
        <v>10</v>
      </c>
      <c r="D101" s="12">
        <v>6.33805564609678</v>
      </c>
      <c r="E101" s="13">
        <f t="shared" si="99"/>
        <v>15.1190130070667</v>
      </c>
      <c r="F101" s="9" t="s">
        <v>107</v>
      </c>
      <c r="G101" s="6">
        <v>11</v>
      </c>
      <c r="H101" s="11">
        <f t="shared" si="83"/>
        <v>6.33805564609678</v>
      </c>
      <c r="I101" s="11">
        <f t="shared" si="84"/>
        <v>279.488055646097</v>
      </c>
      <c r="J101" s="11">
        <f t="shared" si="85"/>
        <v>0.0391088809852688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0.228514665102579</v>
      </c>
      <c r="O101" s="11">
        <f t="shared" si="100"/>
        <v>0.0879470876369778</v>
      </c>
      <c r="P101" s="11">
        <f t="shared" si="88"/>
        <v>0.00343951218339557</v>
      </c>
      <c r="Q101" s="16">
        <f t="shared" si="89"/>
        <v>0.000447136583841424</v>
      </c>
      <c r="R101" s="11">
        <f t="shared" si="90"/>
        <v>0.0098696</v>
      </c>
      <c r="S101" s="17">
        <f t="shared" si="91"/>
        <v>0.0453044281269174</v>
      </c>
      <c r="T101" s="3">
        <v>0.01</v>
      </c>
      <c r="U101" s="18">
        <f t="shared" si="92"/>
        <v>0.000453044281269174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0.0152530442812692</v>
      </c>
      <c r="AR101" s="25">
        <f t="shared" si="96"/>
        <v>7.592</v>
      </c>
      <c r="AS101" s="1">
        <f t="shared" si="97"/>
        <v>0.13</v>
      </c>
      <c r="AT101" s="2">
        <f t="shared" si="101"/>
        <v>6.9</v>
      </c>
      <c r="AU101" s="1">
        <f t="shared" si="98"/>
        <v>695.953104110989</v>
      </c>
    </row>
    <row r="102" s="1" customFormat="1" spans="1:48">
      <c r="A102" s="6"/>
      <c r="B102" s="6"/>
      <c r="C102" s="9">
        <v>11</v>
      </c>
      <c r="D102" s="12">
        <v>-4.80873666933333</v>
      </c>
      <c r="E102" s="13">
        <f t="shared" si="99"/>
        <v>6.33805564609678</v>
      </c>
      <c r="F102" s="9" t="s">
        <v>109</v>
      </c>
      <c r="G102" s="6">
        <v>12</v>
      </c>
      <c r="H102" s="11">
        <f t="shared" si="83"/>
        <v>-4.80873666933333</v>
      </c>
      <c r="I102" s="11">
        <f t="shared" si="84"/>
        <v>268.341263330667</v>
      </c>
      <c r="J102" s="11">
        <f t="shared" si="85"/>
        <v>0.0091999207422464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0.160427575453582</v>
      </c>
      <c r="P102" s="11">
        <f t="shared" si="88"/>
        <v>0.00147592097904371</v>
      </c>
      <c r="Q102" s="16">
        <f t="shared" si="89"/>
        <v>0.000191869727275682</v>
      </c>
      <c r="R102" s="11">
        <f t="shared" si="90"/>
        <v>0.0098696</v>
      </c>
      <c r="S102" s="17">
        <f t="shared" si="91"/>
        <v>0.0194404765416716</v>
      </c>
      <c r="T102" s="3">
        <v>0.01</v>
      </c>
      <c r="U102" s="18">
        <f t="shared" si="92"/>
        <v>0.000194404765416716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0.0149944047654167</v>
      </c>
      <c r="AR102" s="25">
        <f t="shared" si="96"/>
        <v>7.592</v>
      </c>
      <c r="AS102" s="1">
        <f t="shared" si="97"/>
        <v>0.13</v>
      </c>
      <c r="AT102" s="2">
        <f t="shared" si="101"/>
        <v>6.9</v>
      </c>
      <c r="AU102" s="1">
        <f t="shared" si="98"/>
        <v>684.152117331955</v>
      </c>
      <c r="AV102" s="1">
        <f>SUM(AU91:AU102)</f>
        <v>12359.1915966475</v>
      </c>
    </row>
    <row r="103" s="1" customFormat="1" spans="1:46">
      <c r="A103" s="6"/>
      <c r="B103" s="6"/>
      <c r="C103" s="9">
        <v>12</v>
      </c>
      <c r="D103" s="12">
        <v>-14.0749341388065</v>
      </c>
      <c r="E103" s="13">
        <f t="shared" si="99"/>
        <v>-4.80873666933333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8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spans="1:78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-10</v>
      </c>
      <c r="E107" s="9"/>
      <c r="F107" s="9"/>
      <c r="G107" s="6">
        <v>1</v>
      </c>
      <c r="H107" s="11">
        <f t="shared" ref="H107:H118" si="102">E108</f>
        <v>-10</v>
      </c>
      <c r="I107" s="11">
        <f t="shared" ref="I107:I118" si="103">H107+273.15</f>
        <v>263.15</v>
      </c>
      <c r="J107" s="11">
        <f t="shared" ref="J107:J118" si="104">EXP(($C$18*(I107-$C$16))/($C$19*I107*$C$16))</f>
        <v>0.00449688301268236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0.0124234712458924</v>
      </c>
      <c r="Q107" s="16">
        <f t="shared" ref="Q107:Q118" si="108">P107*$B$109</f>
        <v>0.00360280666130879</v>
      </c>
      <c r="R107" s="11">
        <f t="shared" ref="R107:R118" si="109">L107*$B$109</f>
        <v>0.80117865</v>
      </c>
      <c r="S107" s="17">
        <f t="shared" ref="S107:S118" si="110">Q107/R107</f>
        <v>0.00449688301268236</v>
      </c>
      <c r="T107" s="3">
        <v>0.27</v>
      </c>
      <c r="U107" s="18">
        <f t="shared" ref="U107:U118" si="111">S107*T107</f>
        <v>0.00121415841342424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0.226635910979728</v>
      </c>
      <c r="AC107" s="25">
        <f t="shared" ref="AC107:AC118" si="113">$B$107/12</f>
        <v>10.2321666666667</v>
      </c>
      <c r="AD107" s="1">
        <f t="shared" ref="AD107:AD118" si="114">$B$109</f>
        <v>0.29</v>
      </c>
      <c r="AE107" s="26">
        <f t="shared" ref="AE107:AE118" si="115">$E$9/12</f>
        <v>175.849166666667</v>
      </c>
      <c r="AF107" s="1">
        <f t="shared" ref="AF107:AF118" si="116">AE107*10000*AC107*AB107</f>
        <v>4077900.69885755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spans="1:78">
      <c r="A108" s="6" t="s">
        <v>108</v>
      </c>
      <c r="B108" s="6">
        <v>27</v>
      </c>
      <c r="C108" s="9">
        <v>1</v>
      </c>
      <c r="D108" s="12">
        <v>-13.8051085297097</v>
      </c>
      <c r="E108" s="13">
        <f t="shared" ref="E108:E119" si="117">D107</f>
        <v>-10</v>
      </c>
      <c r="F108" s="9" t="s">
        <v>107</v>
      </c>
      <c r="G108" s="6">
        <v>2</v>
      </c>
      <c r="H108" s="11">
        <f t="shared" si="102"/>
        <v>-13.8051085297097</v>
      </c>
      <c r="I108" s="11">
        <f t="shared" si="103"/>
        <v>259.34489147029</v>
      </c>
      <c r="J108" s="11">
        <f t="shared" si="104"/>
        <v>0.0026130212527235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8">L108+O107-P107-N108</f>
        <v>5.51294652875411</v>
      </c>
      <c r="P108" s="11">
        <f t="shared" si="107"/>
        <v>0.0144054464447627</v>
      </c>
      <c r="Q108" s="16">
        <f t="shared" si="108"/>
        <v>0.00417757946898119</v>
      </c>
      <c r="R108" s="11">
        <f t="shared" si="109"/>
        <v>0.80117865</v>
      </c>
      <c r="S108" s="17">
        <f t="shared" si="110"/>
        <v>0.00521429205456385</v>
      </c>
      <c r="T108" s="3">
        <v>0.27</v>
      </c>
      <c r="U108" s="18">
        <f t="shared" si="111"/>
        <v>0.00140785885473224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0.226673546975474</v>
      </c>
      <c r="AC108" s="25">
        <f t="shared" si="113"/>
        <v>10.2321666666667</v>
      </c>
      <c r="AD108" s="1">
        <f t="shared" si="114"/>
        <v>0.29</v>
      </c>
      <c r="AE108" s="26">
        <f t="shared" si="115"/>
        <v>175.849166666667</v>
      </c>
      <c r="AF108" s="1">
        <f t="shared" si="116"/>
        <v>4078577.89009654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-9.17171412407143</v>
      </c>
      <c r="E109" s="13">
        <f t="shared" si="117"/>
        <v>-13.8051085297097</v>
      </c>
      <c r="F109" s="9" t="s">
        <v>107</v>
      </c>
      <c r="G109" s="6">
        <v>3</v>
      </c>
      <c r="H109" s="11">
        <f t="shared" si="102"/>
        <v>-9.17171412407143</v>
      </c>
      <c r="I109" s="11">
        <f t="shared" si="103"/>
        <v>263.978285875929</v>
      </c>
      <c r="J109" s="11">
        <f t="shared" si="104"/>
        <v>0.00505047558237321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8"/>
        <v>8.26122608230935</v>
      </c>
      <c r="P109" s="11">
        <f t="shared" si="107"/>
        <v>0.041723120609168</v>
      </c>
      <c r="Q109" s="16">
        <f t="shared" si="108"/>
        <v>0.0120997049766587</v>
      </c>
      <c r="R109" s="11">
        <f t="shared" si="109"/>
        <v>0.80117865</v>
      </c>
      <c r="S109" s="17">
        <f t="shared" si="110"/>
        <v>0.0151023806945663</v>
      </c>
      <c r="T109" s="3">
        <v>0.27</v>
      </c>
      <c r="U109" s="18">
        <f t="shared" si="111"/>
        <v>0.00407764278753291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0.227192285993618</v>
      </c>
      <c r="AC109" s="25">
        <f t="shared" si="113"/>
        <v>10.2321666666667</v>
      </c>
      <c r="AD109" s="1">
        <f t="shared" si="114"/>
        <v>0.29</v>
      </c>
      <c r="AE109" s="26">
        <f t="shared" si="115"/>
        <v>175.849166666667</v>
      </c>
      <c r="AF109" s="1">
        <f t="shared" si="116"/>
        <v>4087911.65452719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spans="1:78">
      <c r="A110" s="6"/>
      <c r="B110" s="6"/>
      <c r="C110" s="9">
        <v>3</v>
      </c>
      <c r="D110" s="12">
        <v>-1.04408824877419</v>
      </c>
      <c r="E110" s="13">
        <f t="shared" si="117"/>
        <v>-9.17171412407143</v>
      </c>
      <c r="F110" s="9" t="s">
        <v>107</v>
      </c>
      <c r="G110" s="6">
        <v>4</v>
      </c>
      <c r="H110" s="11">
        <f t="shared" si="102"/>
        <v>-1.04408824877419</v>
      </c>
      <c r="I110" s="11">
        <f t="shared" si="103"/>
        <v>272.105911751226</v>
      </c>
      <c r="J110" s="11">
        <f t="shared" si="104"/>
        <v>0.0151986654270545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8"/>
        <v>10.9821879617002</v>
      </c>
      <c r="P110" s="11">
        <f t="shared" si="107"/>
        <v>0.166914600486907</v>
      </c>
      <c r="Q110" s="16">
        <f t="shared" si="108"/>
        <v>0.048405234141203</v>
      </c>
      <c r="R110" s="11">
        <f t="shared" si="109"/>
        <v>0.80117865</v>
      </c>
      <c r="S110" s="17">
        <f t="shared" si="110"/>
        <v>0.0604175287761387</v>
      </c>
      <c r="T110" s="3">
        <v>0.27</v>
      </c>
      <c r="U110" s="18">
        <f t="shared" si="111"/>
        <v>0.0163127327695574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2"/>
        <v>0.229569563977125</v>
      </c>
      <c r="AC110" s="25">
        <f t="shared" si="113"/>
        <v>10.2321666666667</v>
      </c>
      <c r="AD110" s="1">
        <f t="shared" si="114"/>
        <v>0.29</v>
      </c>
      <c r="AE110" s="26">
        <f t="shared" si="115"/>
        <v>175.849166666667</v>
      </c>
      <c r="AF110" s="1">
        <f t="shared" si="116"/>
        <v>4130686.44475534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spans="1:78">
      <c r="A111" s="6"/>
      <c r="B111" s="6"/>
      <c r="C111" s="9">
        <v>4</v>
      </c>
      <c r="D111" s="12">
        <v>9.08606737696667</v>
      </c>
      <c r="E111" s="13">
        <f t="shared" si="117"/>
        <v>-1.04408824877419</v>
      </c>
      <c r="F111" s="9" t="s">
        <v>107</v>
      </c>
      <c r="G111" s="6">
        <v>5</v>
      </c>
      <c r="H111" s="11">
        <f t="shared" si="102"/>
        <v>9.08606737696667</v>
      </c>
      <c r="I111" s="11">
        <f t="shared" si="103"/>
        <v>282.236067376967</v>
      </c>
      <c r="J111" s="11">
        <f t="shared" si="104"/>
        <v>0.0549021063871173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10.2745096931526</v>
      </c>
      <c r="O111" s="11">
        <f t="shared" si="118"/>
        <v>3.30344866806066</v>
      </c>
      <c r="P111" s="11">
        <f t="shared" si="107"/>
        <v>0.181366290218248</v>
      </c>
      <c r="Q111" s="16">
        <f t="shared" si="108"/>
        <v>0.0525962241632918</v>
      </c>
      <c r="R111" s="11">
        <f t="shared" si="109"/>
        <v>0.80117865</v>
      </c>
      <c r="S111" s="17">
        <f t="shared" si="110"/>
        <v>0.0656485593610012</v>
      </c>
      <c r="T111" s="3">
        <v>0.27</v>
      </c>
      <c r="U111" s="18">
        <f t="shared" si="111"/>
        <v>0.0177251110274703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0.278643989072637</v>
      </c>
      <c r="AC111" s="25">
        <f t="shared" si="113"/>
        <v>10.2321666666667</v>
      </c>
      <c r="AD111" s="1">
        <f t="shared" si="114"/>
        <v>0.29</v>
      </c>
      <c r="AE111" s="26">
        <f t="shared" si="115"/>
        <v>175.849166666667</v>
      </c>
      <c r="AF111" s="1">
        <f t="shared" si="116"/>
        <v>5013691.39983028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spans="1:78">
      <c r="A112" s="6"/>
      <c r="B112" s="6"/>
      <c r="C112" s="9">
        <v>5</v>
      </c>
      <c r="D112" s="12">
        <v>15.4548605459355</v>
      </c>
      <c r="E112" s="13">
        <f t="shared" si="117"/>
        <v>9.08606737696667</v>
      </c>
      <c r="F112" s="9" t="s">
        <v>109</v>
      </c>
      <c r="G112" s="6">
        <v>6</v>
      </c>
      <c r="H112" s="11">
        <f t="shared" si="102"/>
        <v>15.4548605459355</v>
      </c>
      <c r="I112" s="11">
        <f t="shared" si="103"/>
        <v>288.604860545935</v>
      </c>
      <c r="J112" s="11">
        <f t="shared" si="104"/>
        <v>0.11754877337496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8"/>
        <v>5.88476737784242</v>
      </c>
      <c r="P112" s="11">
        <f t="shared" si="107"/>
        <v>0.691747186862356</v>
      </c>
      <c r="Q112" s="16">
        <f t="shared" si="108"/>
        <v>0.200606684190083</v>
      </c>
      <c r="R112" s="11">
        <f t="shared" si="109"/>
        <v>0.80117865</v>
      </c>
      <c r="S112" s="17">
        <f t="shared" si="110"/>
        <v>0.25038945332615</v>
      </c>
      <c r="T112" s="3">
        <v>0.27</v>
      </c>
      <c r="U112" s="18">
        <f t="shared" si="111"/>
        <v>0.0676051523980606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2"/>
        <v>0.288335681110943</v>
      </c>
      <c r="AC112" s="25">
        <f t="shared" si="113"/>
        <v>10.2321666666667</v>
      </c>
      <c r="AD112" s="1">
        <f t="shared" si="114"/>
        <v>0.29</v>
      </c>
      <c r="AE112" s="26">
        <f t="shared" si="115"/>
        <v>175.849166666667</v>
      </c>
      <c r="AF112" s="1">
        <f t="shared" si="116"/>
        <v>5188075.75738981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spans="1:78">
      <c r="A113" s="6"/>
      <c r="B113" s="6"/>
      <c r="C113" s="9">
        <v>6</v>
      </c>
      <c r="D113" s="12">
        <v>19.3688796066667</v>
      </c>
      <c r="E113" s="13">
        <f t="shared" si="117"/>
        <v>15.4548605459355</v>
      </c>
      <c r="F113" s="9" t="s">
        <v>107</v>
      </c>
      <c r="G113" s="6">
        <v>7</v>
      </c>
      <c r="H113" s="11">
        <f t="shared" si="102"/>
        <v>19.3688796066667</v>
      </c>
      <c r="I113" s="11">
        <f t="shared" si="103"/>
        <v>292.518879606667</v>
      </c>
      <c r="J113" s="11">
        <f t="shared" si="104"/>
        <v>0.184615210610562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8"/>
        <v>7.95570519098006</v>
      </c>
      <c r="P113" s="11">
        <f t="shared" si="107"/>
        <v>1.46874418938832</v>
      </c>
      <c r="Q113" s="16">
        <f t="shared" si="108"/>
        <v>0.425935814922614</v>
      </c>
      <c r="R113" s="11">
        <f t="shared" si="109"/>
        <v>0.80117865</v>
      </c>
      <c r="S113" s="17">
        <f t="shared" si="110"/>
        <v>0.531636501949489</v>
      </c>
      <c r="T113" s="3">
        <v>0.27</v>
      </c>
      <c r="U113" s="18">
        <f t="shared" si="111"/>
        <v>0.143541855526362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12"/>
        <v>0.303090182528772</v>
      </c>
      <c r="AC113" s="25">
        <f t="shared" si="113"/>
        <v>10.2321666666667</v>
      </c>
      <c r="AD113" s="1">
        <f t="shared" si="114"/>
        <v>0.29</v>
      </c>
      <c r="AE113" s="26">
        <f t="shared" si="115"/>
        <v>175.849166666667</v>
      </c>
      <c r="AF113" s="1">
        <f t="shared" si="116"/>
        <v>5453556.15448558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spans="1:78">
      <c r="A114" s="6"/>
      <c r="B114" s="6"/>
      <c r="C114" s="9">
        <v>7</v>
      </c>
      <c r="D114" s="12">
        <v>23.9163995412903</v>
      </c>
      <c r="E114" s="13">
        <f t="shared" si="117"/>
        <v>19.3688796066667</v>
      </c>
      <c r="F114" s="9" t="s">
        <v>107</v>
      </c>
      <c r="G114" s="6">
        <v>8</v>
      </c>
      <c r="H114" s="11">
        <f t="shared" si="102"/>
        <v>23.9163995412903</v>
      </c>
      <c r="I114" s="11">
        <f t="shared" si="103"/>
        <v>297.06639954129</v>
      </c>
      <c r="J114" s="11">
        <f t="shared" si="104"/>
        <v>0.307298375593581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8"/>
        <v>9.24964600159174</v>
      </c>
      <c r="P114" s="11">
        <f t="shared" si="107"/>
        <v>2.84240119110481</v>
      </c>
      <c r="Q114" s="16">
        <f t="shared" si="108"/>
        <v>0.824296345420394</v>
      </c>
      <c r="R114" s="11">
        <f t="shared" si="109"/>
        <v>0.80117865</v>
      </c>
      <c r="S114" s="17">
        <f t="shared" si="110"/>
        <v>1.0288546074217</v>
      </c>
      <c r="T114" s="3">
        <v>0.27</v>
      </c>
      <c r="U114" s="18">
        <f t="shared" si="111"/>
        <v>0.277790744003858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12"/>
        <v>0.32917474155995</v>
      </c>
      <c r="AC114" s="25">
        <f t="shared" si="113"/>
        <v>10.2321666666667</v>
      </c>
      <c r="AD114" s="1">
        <f t="shared" si="114"/>
        <v>0.29</v>
      </c>
      <c r="AE114" s="26">
        <f t="shared" si="115"/>
        <v>175.849166666667</v>
      </c>
      <c r="AF114" s="1">
        <f t="shared" si="116"/>
        <v>5922900.31553578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spans="1:78">
      <c r="A115" s="6"/>
      <c r="B115" s="6"/>
      <c r="C115" s="9">
        <v>8</v>
      </c>
      <c r="D115" s="12">
        <v>21.1216055125807</v>
      </c>
      <c r="E115" s="13">
        <f t="shared" si="117"/>
        <v>23.9163995412903</v>
      </c>
      <c r="F115" s="9" t="s">
        <v>107</v>
      </c>
      <c r="G115" s="6">
        <v>9</v>
      </c>
      <c r="H115" s="11">
        <f t="shared" si="102"/>
        <v>21.1216055125807</v>
      </c>
      <c r="I115" s="11">
        <f t="shared" si="103"/>
        <v>294.271605512581</v>
      </c>
      <c r="J115" s="11">
        <f t="shared" si="104"/>
        <v>0.225096736706499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8"/>
        <v>9.16992981048693</v>
      </c>
      <c r="P115" s="11">
        <f t="shared" si="107"/>
        <v>2.06412127616825</v>
      </c>
      <c r="Q115" s="16">
        <f t="shared" si="108"/>
        <v>0.598595170088793</v>
      </c>
      <c r="R115" s="11">
        <f t="shared" si="109"/>
        <v>0.80117865</v>
      </c>
      <c r="S115" s="17">
        <f t="shared" si="110"/>
        <v>0.747143187213979</v>
      </c>
      <c r="T115" s="3">
        <v>0.27</v>
      </c>
      <c r="U115" s="18">
        <f t="shared" si="111"/>
        <v>0.201728660547774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12"/>
        <v>0.314395878744433</v>
      </c>
      <c r="AC115" s="25">
        <f t="shared" si="113"/>
        <v>10.2321666666667</v>
      </c>
      <c r="AD115" s="1">
        <f t="shared" si="114"/>
        <v>0.29</v>
      </c>
      <c r="AE115" s="26">
        <f t="shared" si="115"/>
        <v>175.849166666667</v>
      </c>
      <c r="AF115" s="1">
        <f t="shared" si="116"/>
        <v>5656981.57943086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spans="1:78">
      <c r="A116" s="6"/>
      <c r="B116" s="6"/>
      <c r="C116" s="9">
        <v>9</v>
      </c>
      <c r="D116" s="12">
        <v>15.1190130070667</v>
      </c>
      <c r="E116" s="13">
        <f t="shared" si="117"/>
        <v>21.1216055125807</v>
      </c>
      <c r="F116" s="9" t="s">
        <v>107</v>
      </c>
      <c r="G116" s="6">
        <v>10</v>
      </c>
      <c r="H116" s="11">
        <f t="shared" si="102"/>
        <v>15.1190130070667</v>
      </c>
      <c r="I116" s="11">
        <f t="shared" si="103"/>
        <v>288.269013007067</v>
      </c>
      <c r="J116" s="11">
        <f t="shared" si="104"/>
        <v>0.113018053093483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8"/>
        <v>9.86849353431868</v>
      </c>
      <c r="P116" s="11">
        <f t="shared" si="107"/>
        <v>1.11531792621432</v>
      </c>
      <c r="Q116" s="16">
        <f t="shared" si="108"/>
        <v>0.323442198602152</v>
      </c>
      <c r="R116" s="11">
        <f t="shared" si="109"/>
        <v>0.80117865</v>
      </c>
      <c r="S116" s="17">
        <f t="shared" si="110"/>
        <v>0.403707960268477</v>
      </c>
      <c r="T116" s="3">
        <v>0.27</v>
      </c>
      <c r="U116" s="18">
        <f t="shared" si="111"/>
        <v>0.109001149272489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12"/>
        <v>0.247578923303645</v>
      </c>
      <c r="AC116" s="25">
        <f t="shared" si="113"/>
        <v>10.2321666666667</v>
      </c>
      <c r="AD116" s="1">
        <f t="shared" si="114"/>
        <v>0.29</v>
      </c>
      <c r="AE116" s="26">
        <f t="shared" si="115"/>
        <v>175.849166666667</v>
      </c>
      <c r="AF116" s="1">
        <f t="shared" si="116"/>
        <v>4454732.08547536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spans="1:78">
      <c r="A117" s="6"/>
      <c r="B117" s="6"/>
      <c r="C117" s="9">
        <v>10</v>
      </c>
      <c r="D117" s="12">
        <v>6.33805564609678</v>
      </c>
      <c r="E117" s="13">
        <f t="shared" si="117"/>
        <v>15.1190130070667</v>
      </c>
      <c r="F117" s="9" t="s">
        <v>107</v>
      </c>
      <c r="G117" s="6">
        <v>11</v>
      </c>
      <c r="H117" s="11">
        <f t="shared" si="102"/>
        <v>6.33805564609678</v>
      </c>
      <c r="I117" s="11">
        <f t="shared" si="103"/>
        <v>279.488055646097</v>
      </c>
      <c r="J117" s="11">
        <f t="shared" si="104"/>
        <v>0.0391088809852688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8.31551682769914</v>
      </c>
      <c r="O117" s="11">
        <f t="shared" si="118"/>
        <v>3.20034378040522</v>
      </c>
      <c r="P117" s="11">
        <f t="shared" si="107"/>
        <v>0.125161864019813</v>
      </c>
      <c r="Q117" s="16">
        <f t="shared" si="108"/>
        <v>0.0362969405657457</v>
      </c>
      <c r="R117" s="11">
        <f t="shared" si="109"/>
        <v>0.80117865</v>
      </c>
      <c r="S117" s="17">
        <f t="shared" si="110"/>
        <v>0.0453044281269174</v>
      </c>
      <c r="T117" s="3">
        <v>0.27</v>
      </c>
      <c r="U117" s="18">
        <f t="shared" si="111"/>
        <v>0.0122321955942677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0.228776715603966</v>
      </c>
      <c r="AC117" s="25">
        <f t="shared" si="113"/>
        <v>10.2321666666667</v>
      </c>
      <c r="AD117" s="1">
        <f t="shared" si="114"/>
        <v>0.29</v>
      </c>
      <c r="AE117" s="26">
        <f t="shared" si="115"/>
        <v>175.849166666667</v>
      </c>
      <c r="AF117" s="1">
        <f t="shared" si="116"/>
        <v>4116420.58141084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 s="18"/>
      <c r="BC117" s="17"/>
      <c r="BD117" s="3"/>
      <c r="BE117" s="3"/>
      <c r="BF117" s="19"/>
      <c r="BG117" s="3"/>
      <c r="BH117" s="20"/>
      <c r="BI117" s="3"/>
      <c r="BJ117" s="3"/>
      <c r="BK117" s="20"/>
      <c r="BL117" s="17"/>
      <c r="BM117" s="3"/>
      <c r="BN117" s="18"/>
      <c r="BO117" s="27"/>
      <c r="BP117" s="3"/>
      <c r="BQ117" s="18"/>
      <c r="BR117" s="28"/>
      <c r="BS117" s="20"/>
      <c r="BT117" s="20"/>
      <c r="BU117" s="28"/>
      <c r="BV117" s="20"/>
      <c r="BW117" s="18"/>
      <c r="BX117" s="3"/>
      <c r="BY117" s="3"/>
      <c r="BZ117" s="3"/>
    </row>
    <row r="118" s="1" customFormat="1" spans="1:78">
      <c r="A118" s="6"/>
      <c r="B118" s="6"/>
      <c r="C118" s="9">
        <v>11</v>
      </c>
      <c r="D118" s="12">
        <v>-4.80873666933333</v>
      </c>
      <c r="E118" s="13">
        <f t="shared" si="117"/>
        <v>6.33805564609678</v>
      </c>
      <c r="F118" s="9" t="s">
        <v>109</v>
      </c>
      <c r="G118" s="6">
        <v>12</v>
      </c>
      <c r="H118" s="11">
        <f t="shared" si="102"/>
        <v>-4.80873666933333</v>
      </c>
      <c r="I118" s="11">
        <f t="shared" si="103"/>
        <v>268.341263330667</v>
      </c>
      <c r="J118" s="11">
        <f t="shared" si="104"/>
        <v>0.0091999207422464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8"/>
        <v>5.8378669163854</v>
      </c>
      <c r="P118" s="11">
        <f t="shared" si="107"/>
        <v>0.0537079129345281</v>
      </c>
      <c r="Q118" s="16">
        <f t="shared" si="108"/>
        <v>0.0155752947510132</v>
      </c>
      <c r="R118" s="11">
        <f t="shared" si="109"/>
        <v>0.80117865</v>
      </c>
      <c r="S118" s="17">
        <f t="shared" si="110"/>
        <v>0.0194404765416716</v>
      </c>
      <c r="T118" s="3">
        <v>0.27</v>
      </c>
      <c r="U118" s="18">
        <f t="shared" si="111"/>
        <v>0.00524892866625134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0.227419866839853</v>
      </c>
      <c r="AC118" s="25">
        <f t="shared" si="113"/>
        <v>10.2321666666667</v>
      </c>
      <c r="AD118" s="1">
        <f t="shared" si="114"/>
        <v>0.29</v>
      </c>
      <c r="AE118" s="26">
        <f t="shared" si="115"/>
        <v>175.849166666667</v>
      </c>
      <c r="AF118" s="1">
        <f t="shared" si="116"/>
        <v>4092006.55761601</v>
      </c>
      <c r="AG118" s="1">
        <f>SUM(AF107:AF118)</f>
        <v>56273441.1194111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 s="18"/>
      <c r="BC118" s="17"/>
      <c r="BD118" s="3"/>
      <c r="BE118" s="3"/>
      <c r="BF118" s="19"/>
      <c r="BG118" s="3"/>
      <c r="BH118" s="20"/>
      <c r="BI118" s="3"/>
      <c r="BJ118" s="3"/>
      <c r="BK118" s="20"/>
      <c r="BL118" s="17"/>
      <c r="BM118" s="3"/>
      <c r="BN118" s="18"/>
      <c r="BO118" s="27"/>
      <c r="BP118" s="3"/>
      <c r="BQ118" s="18"/>
      <c r="BR118" s="28"/>
      <c r="BS118" s="20"/>
      <c r="BT118" s="20"/>
      <c r="BU118" s="28"/>
      <c r="BV118" s="20"/>
      <c r="BW118" s="18"/>
      <c r="BX118" s="3"/>
      <c r="BY118" s="3"/>
      <c r="BZ118" s="3"/>
    </row>
    <row r="119" s="1" customFormat="1" spans="1:46">
      <c r="A119" s="6"/>
      <c r="B119" s="6"/>
      <c r="C119" s="9">
        <v>12</v>
      </c>
      <c r="D119" s="12">
        <v>-14.0749341388065</v>
      </c>
      <c r="E119" s="13">
        <f t="shared" si="117"/>
        <v>-4.80873666933333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-10</v>
      </c>
      <c r="E123" s="9"/>
      <c r="F123" s="9"/>
      <c r="G123" s="6">
        <v>1</v>
      </c>
      <c r="H123" s="11">
        <f t="shared" ref="H123:H134" si="119">E124</f>
        <v>-10</v>
      </c>
      <c r="I123" s="11">
        <f t="shared" ref="I123:I134" si="120">H123+273.15</f>
        <v>263.15</v>
      </c>
      <c r="J123" s="11">
        <f t="shared" ref="J123:J134" si="121">EXP(($C$18*(I123-$C$16))/($C$19*I123*$C$16))</f>
        <v>0.00449688301268236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0.0023438653638703</v>
      </c>
      <c r="Q123" s="16">
        <f t="shared" ref="Q123:Q134" si="125">P123*$B$125</f>
        <v>0.000609404994606278</v>
      </c>
      <c r="R123" s="11">
        <f t="shared" ref="R123:R134" si="126">L123*$B$125</f>
        <v>0.1355172</v>
      </c>
      <c r="S123" s="17">
        <f t="shared" ref="S123:S134" si="127">Q123/R123</f>
        <v>0.00449688301268236</v>
      </c>
      <c r="T123" s="3">
        <v>0.01</v>
      </c>
      <c r="U123" s="18">
        <f t="shared" ref="U123:U134" si="128">S123*T123</f>
        <v>4.49688301268236e-5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0.00553496883012682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>$E$10/12</f>
        <v>2.05833333333333</v>
      </c>
      <c r="AX123" s="1">
        <f t="shared" ref="AX123:AX134" si="134">AW123*10000*AV123*0.67*AU123*AT123</f>
        <v>1034.42762304412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-13.8051085297097</v>
      </c>
      <c r="E124" s="13">
        <f t="shared" ref="E124:E135" si="135">D123</f>
        <v>-10</v>
      </c>
      <c r="F124" s="9" t="s">
        <v>107</v>
      </c>
      <c r="G124" s="6">
        <v>2</v>
      </c>
      <c r="H124" s="11">
        <f t="shared" si="119"/>
        <v>-13.8051085297097</v>
      </c>
      <c r="I124" s="11">
        <f t="shared" si="120"/>
        <v>259.34489147029</v>
      </c>
      <c r="J124" s="11">
        <f t="shared" si="121"/>
        <v>0.0026130212527235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1.04009613463613</v>
      </c>
      <c r="P124" s="11">
        <f t="shared" si="124"/>
        <v>0.00271779330467977</v>
      </c>
      <c r="Q124" s="16">
        <f t="shared" si="125"/>
        <v>0.00070662625921674</v>
      </c>
      <c r="R124" s="11">
        <f t="shared" si="126"/>
        <v>0.1355172</v>
      </c>
      <c r="S124" s="17">
        <f t="shared" si="127"/>
        <v>0.00521429205456385</v>
      </c>
      <c r="T124" s="3">
        <v>0.01</v>
      </c>
      <c r="U124" s="18">
        <f t="shared" si="128"/>
        <v>5.21429205456385e-5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0.00554214292054564</v>
      </c>
      <c r="AU124" s="25">
        <f t="shared" si="132"/>
        <v>52.122</v>
      </c>
      <c r="AV124" s="1">
        <f t="shared" si="133"/>
        <v>0.26</v>
      </c>
      <c r="AW124" s="2">
        <f t="shared" ref="AW124:AW134" si="137">$E$10/12</f>
        <v>2.05833333333333</v>
      </c>
      <c r="AX124" s="1">
        <f t="shared" si="134"/>
        <v>1035.76838530082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-9.17171412407143</v>
      </c>
      <c r="E125" s="13">
        <f t="shared" si="135"/>
        <v>-13.8051085297097</v>
      </c>
      <c r="F125" s="9" t="s">
        <v>107</v>
      </c>
      <c r="G125" s="6">
        <v>3</v>
      </c>
      <c r="H125" s="11">
        <f t="shared" si="119"/>
        <v>-9.17171412407143</v>
      </c>
      <c r="I125" s="11">
        <f t="shared" si="120"/>
        <v>263.978285875929</v>
      </c>
      <c r="J125" s="11">
        <f t="shared" si="121"/>
        <v>0.00505047558237321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1.55859834133145</v>
      </c>
      <c r="P125" s="11">
        <f t="shared" si="124"/>
        <v>0.00787166286562187</v>
      </c>
      <c r="Q125" s="16">
        <f t="shared" si="125"/>
        <v>0.00204663234506169</v>
      </c>
      <c r="R125" s="11">
        <f t="shared" si="126"/>
        <v>0.1355172</v>
      </c>
      <c r="S125" s="17">
        <f t="shared" si="127"/>
        <v>0.0151023806945663</v>
      </c>
      <c r="T125" s="3">
        <v>0.01</v>
      </c>
      <c r="U125" s="18">
        <f t="shared" si="128"/>
        <v>0.000151023806945663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0.00564102380694566</v>
      </c>
      <c r="AU125" s="25">
        <f t="shared" si="132"/>
        <v>52.122</v>
      </c>
      <c r="AV125" s="1">
        <f t="shared" si="133"/>
        <v>0.26</v>
      </c>
      <c r="AW125" s="2">
        <f t="shared" si="137"/>
        <v>2.05833333333333</v>
      </c>
      <c r="AX125" s="1">
        <f t="shared" si="134"/>
        <v>1054.24818589636</v>
      </c>
    </row>
    <row r="126" s="1" customFormat="1" spans="1:50">
      <c r="A126" s="6"/>
      <c r="B126" s="6"/>
      <c r="C126" s="9">
        <v>3</v>
      </c>
      <c r="D126" s="12">
        <v>-1.04408824877419</v>
      </c>
      <c r="E126" s="13">
        <f t="shared" si="135"/>
        <v>-9.17171412407143</v>
      </c>
      <c r="F126" s="9" t="s">
        <v>107</v>
      </c>
      <c r="G126" s="6">
        <v>4</v>
      </c>
      <c r="H126" s="11">
        <f t="shared" si="119"/>
        <v>-1.04408824877419</v>
      </c>
      <c r="I126" s="11">
        <f t="shared" si="120"/>
        <v>272.105911751226</v>
      </c>
      <c r="J126" s="11">
        <f t="shared" si="121"/>
        <v>0.0151986654270545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2.07194667846583</v>
      </c>
      <c r="P126" s="11">
        <f t="shared" si="124"/>
        <v>0.031490824348699</v>
      </c>
      <c r="Q126" s="16">
        <f t="shared" si="125"/>
        <v>0.00818761433066174</v>
      </c>
      <c r="R126" s="11">
        <f t="shared" si="126"/>
        <v>0.1355172</v>
      </c>
      <c r="S126" s="17">
        <f t="shared" si="127"/>
        <v>0.0604175287761387</v>
      </c>
      <c r="T126" s="3">
        <v>0.01</v>
      </c>
      <c r="U126" s="18">
        <f t="shared" si="128"/>
        <v>0.000604175287761387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0.00609417528776139</v>
      </c>
      <c r="AU126" s="25">
        <f t="shared" si="132"/>
        <v>52.122</v>
      </c>
      <c r="AV126" s="1">
        <f t="shared" si="133"/>
        <v>0.26</v>
      </c>
      <c r="AW126" s="2">
        <f t="shared" si="137"/>
        <v>2.05833333333333</v>
      </c>
      <c r="AX126" s="1">
        <f t="shared" si="134"/>
        <v>1138.93744496277</v>
      </c>
    </row>
    <row r="127" s="1" customFormat="1" spans="1:50">
      <c r="A127" s="6"/>
      <c r="B127" s="6"/>
      <c r="C127" s="9">
        <v>4</v>
      </c>
      <c r="D127" s="12">
        <v>9.08606737696667</v>
      </c>
      <c r="E127" s="13">
        <f t="shared" si="135"/>
        <v>-1.04408824877419</v>
      </c>
      <c r="F127" s="9" t="s">
        <v>107</v>
      </c>
      <c r="G127" s="6">
        <v>5</v>
      </c>
      <c r="H127" s="11">
        <f t="shared" si="119"/>
        <v>9.08606737696667</v>
      </c>
      <c r="I127" s="11">
        <f t="shared" si="120"/>
        <v>282.236067376967</v>
      </c>
      <c r="J127" s="11">
        <f t="shared" si="121"/>
        <v>0.0549021063871173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1.93843306141127</v>
      </c>
      <c r="O127" s="11">
        <f t="shared" si="136"/>
        <v>0.623242792705856</v>
      </c>
      <c r="P127" s="11">
        <f t="shared" si="124"/>
        <v>0.034217342110141</v>
      </c>
      <c r="Q127" s="16">
        <f t="shared" si="125"/>
        <v>0.00889650894863666</v>
      </c>
      <c r="R127" s="11">
        <f t="shared" si="126"/>
        <v>0.1355172</v>
      </c>
      <c r="S127" s="17">
        <f t="shared" si="127"/>
        <v>0.0656485593610011</v>
      </c>
      <c r="T127" s="3">
        <v>0.01</v>
      </c>
      <c r="U127" s="18">
        <f t="shared" si="128"/>
        <v>0.000656485593610011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0.01060648559361</v>
      </c>
      <c r="AU127" s="25">
        <f t="shared" si="132"/>
        <v>52.122</v>
      </c>
      <c r="AV127" s="1">
        <f t="shared" si="133"/>
        <v>0.26</v>
      </c>
      <c r="AW127" s="2">
        <f t="shared" si="137"/>
        <v>2.05833333333333</v>
      </c>
      <c r="AX127" s="1">
        <f t="shared" si="134"/>
        <v>1982.24091556416</v>
      </c>
    </row>
    <row r="128" s="1" customFormat="1" spans="1:50">
      <c r="A128" s="6"/>
      <c r="B128" s="6"/>
      <c r="C128" s="9">
        <v>5</v>
      </c>
      <c r="D128" s="12">
        <v>15.4548605459355</v>
      </c>
      <c r="E128" s="13">
        <f t="shared" si="135"/>
        <v>9.08606737696667</v>
      </c>
      <c r="F128" s="9" t="s">
        <v>109</v>
      </c>
      <c r="G128" s="6">
        <v>6</v>
      </c>
      <c r="H128" s="11">
        <f t="shared" si="119"/>
        <v>15.4548605459355</v>
      </c>
      <c r="I128" s="11">
        <f t="shared" si="120"/>
        <v>288.604860545935</v>
      </c>
      <c r="J128" s="11">
        <f t="shared" si="121"/>
        <v>0.11754877337496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1.11024545059572</v>
      </c>
      <c r="P128" s="11">
        <f t="shared" si="124"/>
        <v>0.130507990862656</v>
      </c>
      <c r="Q128" s="16">
        <f t="shared" si="125"/>
        <v>0.0339320776242906</v>
      </c>
      <c r="R128" s="11">
        <f t="shared" si="126"/>
        <v>0.1355172</v>
      </c>
      <c r="S128" s="17">
        <f t="shared" si="127"/>
        <v>0.25038945332615</v>
      </c>
      <c r="T128" s="3">
        <v>0.01</v>
      </c>
      <c r="U128" s="18">
        <f t="shared" si="128"/>
        <v>0.0025038945332615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0.0124538945332615</v>
      </c>
      <c r="AU128" s="25">
        <f t="shared" si="132"/>
        <v>52.122</v>
      </c>
      <c r="AV128" s="1">
        <f t="shared" si="133"/>
        <v>0.26</v>
      </c>
      <c r="AW128" s="2">
        <f t="shared" si="137"/>
        <v>2.05833333333333</v>
      </c>
      <c r="AX128" s="1">
        <f t="shared" si="134"/>
        <v>2327.50227057532</v>
      </c>
    </row>
    <row r="129" s="1" customFormat="1" spans="1:50">
      <c r="A129" s="6"/>
      <c r="B129" s="6"/>
      <c r="C129" s="9">
        <v>6</v>
      </c>
      <c r="D129" s="12">
        <v>19.3688796066667</v>
      </c>
      <c r="E129" s="13">
        <f t="shared" si="135"/>
        <v>15.4548605459355</v>
      </c>
      <c r="F129" s="9" t="s">
        <v>107</v>
      </c>
      <c r="G129" s="6">
        <v>7</v>
      </c>
      <c r="H129" s="11">
        <f t="shared" si="119"/>
        <v>19.3688796066667</v>
      </c>
      <c r="I129" s="11">
        <f t="shared" si="120"/>
        <v>292.518879606667</v>
      </c>
      <c r="J129" s="11">
        <f t="shared" si="121"/>
        <v>0.184615210610562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1.50095745973306</v>
      </c>
      <c r="P129" s="11">
        <f t="shared" si="124"/>
        <v>0.277099577546113</v>
      </c>
      <c r="Q129" s="16">
        <f t="shared" si="125"/>
        <v>0.0720458901619893</v>
      </c>
      <c r="R129" s="11">
        <f t="shared" si="126"/>
        <v>0.1355172</v>
      </c>
      <c r="S129" s="17">
        <f t="shared" si="127"/>
        <v>0.531636501949489</v>
      </c>
      <c r="T129" s="3">
        <v>0.01</v>
      </c>
      <c r="U129" s="18">
        <f t="shared" si="128"/>
        <v>0.00531636501949489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0.0152663650194949</v>
      </c>
      <c r="AU129" s="25">
        <f t="shared" si="132"/>
        <v>52.122</v>
      </c>
      <c r="AV129" s="1">
        <f t="shared" si="133"/>
        <v>0.26</v>
      </c>
      <c r="AW129" s="2">
        <f t="shared" si="137"/>
        <v>2.05833333333333</v>
      </c>
      <c r="AX129" s="1">
        <f t="shared" si="134"/>
        <v>2853.12350698063</v>
      </c>
    </row>
    <row r="130" s="1" customFormat="1" spans="1:50">
      <c r="A130" s="6"/>
      <c r="B130" s="6"/>
      <c r="C130" s="9">
        <v>7</v>
      </c>
      <c r="D130" s="12">
        <v>23.9163995412903</v>
      </c>
      <c r="E130" s="13">
        <f t="shared" si="135"/>
        <v>19.3688796066667</v>
      </c>
      <c r="F130" s="9" t="s">
        <v>107</v>
      </c>
      <c r="G130" s="6">
        <v>8</v>
      </c>
      <c r="H130" s="11">
        <f t="shared" si="119"/>
        <v>23.9163995412903</v>
      </c>
      <c r="I130" s="11">
        <f t="shared" si="120"/>
        <v>297.06639954129</v>
      </c>
      <c r="J130" s="11">
        <f t="shared" si="121"/>
        <v>0.307298375593581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1.74507788218695</v>
      </c>
      <c r="P130" s="11">
        <f t="shared" si="124"/>
        <v>0.536259598480336</v>
      </c>
      <c r="Q130" s="16">
        <f t="shared" si="125"/>
        <v>0.139427495604887</v>
      </c>
      <c r="R130" s="11">
        <f t="shared" si="126"/>
        <v>0.1355172</v>
      </c>
      <c r="S130" s="17">
        <f t="shared" si="127"/>
        <v>1.0288546074217</v>
      </c>
      <c r="T130" s="3">
        <v>0.01</v>
      </c>
      <c r="U130" s="18">
        <f t="shared" si="128"/>
        <v>0.010288546074217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0.020238546074217</v>
      </c>
      <c r="AU130" s="25">
        <f t="shared" si="132"/>
        <v>52.122</v>
      </c>
      <c r="AV130" s="1">
        <f t="shared" si="133"/>
        <v>0.26</v>
      </c>
      <c r="AW130" s="2">
        <f t="shared" si="137"/>
        <v>2.05833333333333</v>
      </c>
      <c r="AX130" s="1">
        <f t="shared" si="134"/>
        <v>3782.37199737607</v>
      </c>
    </row>
    <row r="131" s="1" customFormat="1" spans="1:50">
      <c r="A131" s="6"/>
      <c r="B131" s="6"/>
      <c r="C131" s="9">
        <v>8</v>
      </c>
      <c r="D131" s="12">
        <v>21.1216055125807</v>
      </c>
      <c r="E131" s="13">
        <f t="shared" si="135"/>
        <v>23.9163995412903</v>
      </c>
      <c r="F131" s="9" t="s">
        <v>107</v>
      </c>
      <c r="G131" s="6">
        <v>9</v>
      </c>
      <c r="H131" s="11">
        <f t="shared" si="119"/>
        <v>21.1216055125807</v>
      </c>
      <c r="I131" s="11">
        <f t="shared" si="120"/>
        <v>294.271605512581</v>
      </c>
      <c r="J131" s="11">
        <f t="shared" si="121"/>
        <v>0.225096736706499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1.73003828370661</v>
      </c>
      <c r="P131" s="11">
        <f t="shared" si="124"/>
        <v>0.38942597203967</v>
      </c>
      <c r="Q131" s="16">
        <f t="shared" si="125"/>
        <v>0.101250752730314</v>
      </c>
      <c r="R131" s="11">
        <f t="shared" si="126"/>
        <v>0.1355172</v>
      </c>
      <c r="S131" s="17">
        <f t="shared" si="127"/>
        <v>0.747143187213979</v>
      </c>
      <c r="T131" s="3">
        <v>0.01</v>
      </c>
      <c r="U131" s="18">
        <f t="shared" si="128"/>
        <v>0.00747143187213979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9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0.0174214318721398</v>
      </c>
      <c r="AU131" s="25">
        <f t="shared" si="132"/>
        <v>52.122</v>
      </c>
      <c r="AV131" s="1">
        <f t="shared" si="133"/>
        <v>0.26</v>
      </c>
      <c r="AW131" s="2">
        <f t="shared" si="137"/>
        <v>2.05833333333333</v>
      </c>
      <c r="AX131" s="1">
        <f t="shared" si="134"/>
        <v>3255.88289918331</v>
      </c>
    </row>
    <row r="132" s="1" customFormat="1" spans="1:50">
      <c r="A132" s="6"/>
      <c r="B132" s="6"/>
      <c r="C132" s="9">
        <v>9</v>
      </c>
      <c r="D132" s="12">
        <v>15.1190130070667</v>
      </c>
      <c r="E132" s="13">
        <f t="shared" si="135"/>
        <v>21.1216055125807</v>
      </c>
      <c r="F132" s="9" t="s">
        <v>107</v>
      </c>
      <c r="G132" s="6">
        <v>10</v>
      </c>
      <c r="H132" s="11">
        <f t="shared" si="119"/>
        <v>15.1190130070667</v>
      </c>
      <c r="I132" s="11">
        <f t="shared" si="120"/>
        <v>288.269013007067</v>
      </c>
      <c r="J132" s="11">
        <f t="shared" si="121"/>
        <v>0.113018053093483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1.86183231166694</v>
      </c>
      <c r="P132" s="11">
        <f t="shared" si="124"/>
        <v>0.210420663051136</v>
      </c>
      <c r="Q132" s="16">
        <f t="shared" si="125"/>
        <v>0.0547093723932953</v>
      </c>
      <c r="R132" s="11">
        <f t="shared" si="126"/>
        <v>0.1355172</v>
      </c>
      <c r="S132" s="17">
        <f t="shared" si="127"/>
        <v>0.403707960268477</v>
      </c>
      <c r="T132" s="3">
        <v>0.01</v>
      </c>
      <c r="U132" s="18">
        <f t="shared" si="128"/>
        <v>0.00403707960268477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9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0.00952707960268477</v>
      </c>
      <c r="AU132" s="25">
        <f t="shared" si="132"/>
        <v>52.122</v>
      </c>
      <c r="AV132" s="1">
        <f t="shared" si="133"/>
        <v>0.26</v>
      </c>
      <c r="AW132" s="2">
        <f t="shared" si="137"/>
        <v>2.05833333333333</v>
      </c>
      <c r="AX132" s="1">
        <f t="shared" si="134"/>
        <v>1780.5112567782</v>
      </c>
    </row>
    <row r="133" s="1" customFormat="1" spans="1:50">
      <c r="A133" s="6"/>
      <c r="B133" s="6"/>
      <c r="C133" s="9">
        <v>10</v>
      </c>
      <c r="D133" s="12">
        <v>6.33805564609678</v>
      </c>
      <c r="E133" s="13">
        <f t="shared" si="135"/>
        <v>15.1190130070667</v>
      </c>
      <c r="F133" s="9" t="s">
        <v>107</v>
      </c>
      <c r="G133" s="6">
        <v>11</v>
      </c>
      <c r="H133" s="11">
        <f t="shared" si="119"/>
        <v>6.33805564609678</v>
      </c>
      <c r="I133" s="11">
        <f t="shared" si="120"/>
        <v>279.488055646097</v>
      </c>
      <c r="J133" s="11">
        <f t="shared" si="121"/>
        <v>0.0391088809852688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1.56884106618501</v>
      </c>
      <c r="O133" s="11">
        <f t="shared" si="136"/>
        <v>0.60379058243079</v>
      </c>
      <c r="P133" s="11">
        <f t="shared" si="124"/>
        <v>0.0236135740283119</v>
      </c>
      <c r="Q133" s="16">
        <f t="shared" si="125"/>
        <v>0.00613952924736109</v>
      </c>
      <c r="R133" s="11">
        <f t="shared" si="126"/>
        <v>0.1355172</v>
      </c>
      <c r="S133" s="17">
        <f t="shared" si="127"/>
        <v>0.0453044281269174</v>
      </c>
      <c r="T133" s="3">
        <v>0.01</v>
      </c>
      <c r="U133" s="18">
        <f t="shared" si="128"/>
        <v>0.000453044281269174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0.00594304428126917</v>
      </c>
      <c r="AU133" s="25">
        <f t="shared" si="132"/>
        <v>52.122</v>
      </c>
      <c r="AV133" s="1">
        <f t="shared" si="133"/>
        <v>0.26</v>
      </c>
      <c r="AW133" s="2">
        <f t="shared" si="137"/>
        <v>2.05833333333333</v>
      </c>
      <c r="AX133" s="1">
        <f t="shared" si="134"/>
        <v>1110.69264492648</v>
      </c>
    </row>
    <row r="134" s="1" customFormat="1" spans="1:51">
      <c r="A134" s="6"/>
      <c r="B134" s="6"/>
      <c r="C134" s="9">
        <v>11</v>
      </c>
      <c r="D134" s="12">
        <v>-4.80873666933333</v>
      </c>
      <c r="E134" s="13">
        <f t="shared" si="135"/>
        <v>6.33805564609678</v>
      </c>
      <c r="F134" s="9" t="s">
        <v>109</v>
      </c>
      <c r="G134" s="6">
        <v>12</v>
      </c>
      <c r="H134" s="11">
        <f t="shared" si="119"/>
        <v>-4.80873666933333</v>
      </c>
      <c r="I134" s="11">
        <f t="shared" si="120"/>
        <v>268.341263330667</v>
      </c>
      <c r="J134" s="11">
        <f t="shared" si="121"/>
        <v>0.0091999207422464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1.10139700840248</v>
      </c>
      <c r="P134" s="11">
        <f t="shared" si="124"/>
        <v>0.0101327651830501</v>
      </c>
      <c r="Q134" s="16">
        <f t="shared" si="125"/>
        <v>0.00263451894759302</v>
      </c>
      <c r="R134" s="11">
        <f t="shared" si="126"/>
        <v>0.1355172</v>
      </c>
      <c r="S134" s="17">
        <f t="shared" si="127"/>
        <v>0.0194404765416716</v>
      </c>
      <c r="T134" s="3">
        <v>0.01</v>
      </c>
      <c r="U134" s="18">
        <f t="shared" si="128"/>
        <v>0.000194404765416716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0.00568440476541672</v>
      </c>
      <c r="AU134" s="25">
        <f t="shared" si="132"/>
        <v>52.122</v>
      </c>
      <c r="AV134" s="1">
        <f t="shared" si="133"/>
        <v>0.26</v>
      </c>
      <c r="AW134" s="2">
        <f t="shared" si="137"/>
        <v>2.05833333333333</v>
      </c>
      <c r="AX134" s="1">
        <f t="shared" si="134"/>
        <v>1062.35563205076</v>
      </c>
      <c r="AY134" s="1">
        <f>SUM(AX123:AX134)</f>
        <v>22418.062762639</v>
      </c>
    </row>
    <row r="135" s="1" customFormat="1" spans="1:46">
      <c r="A135" s="6"/>
      <c r="B135" s="6"/>
      <c r="C135" s="9">
        <v>12</v>
      </c>
      <c r="D135" s="12">
        <v>-14.0749341388065</v>
      </c>
      <c r="E135" s="13">
        <f t="shared" si="135"/>
        <v>-4.80873666933333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-10</v>
      </c>
      <c r="E139" s="9"/>
      <c r="F139" s="9"/>
      <c r="G139" s="6">
        <v>1</v>
      </c>
      <c r="H139" s="11">
        <f t="shared" ref="H139:H150" si="138">E140</f>
        <v>-10</v>
      </c>
      <c r="I139" s="11">
        <f t="shared" ref="I139:I150" si="139">H139+273.15</f>
        <v>263.15</v>
      </c>
      <c r="J139" s="11">
        <f t="shared" ref="J139:J150" si="140">EXP(($C$18*(I139-$C$16))/($C$19*I139*$C$16))</f>
        <v>0.00449688301268236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0.00128026259371067</v>
      </c>
      <c r="Q139" s="16">
        <f t="shared" ref="Q139:Q150" si="144">P139*$B$125</f>
        <v>0.000332868274364774</v>
      </c>
      <c r="R139" s="11">
        <f t="shared" ref="R139:R150" si="145">L139*$B$125</f>
        <v>0.074022</v>
      </c>
      <c r="S139" s="17">
        <f t="shared" ref="S139:S150" si="146">Q139/R139</f>
        <v>0.00449688301268236</v>
      </c>
      <c r="T139" s="3">
        <v>0.01</v>
      </c>
      <c r="U139" s="18">
        <f t="shared" ref="U139:U150" si="147">S139*T139</f>
        <v>4.49688301268236e-5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0.00553496883012682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>$E$11/12</f>
        <v>1.375</v>
      </c>
      <c r="AX139" s="1">
        <f t="shared" ref="AX139:AX150" si="153">AW139*10000*AV139*0.67*AU139*AT139</f>
        <v>377.444842552585</v>
      </c>
      <c r="AZ139" s="2">
        <f>$E$12/12</f>
        <v>0.558333333333333</v>
      </c>
      <c r="BA139" s="1">
        <f t="shared" ref="BA139:BA150" si="154">AZ139*10000*AV139*0.67*AU139*AT139</f>
        <v>153.265481521353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-13.8051085297097</v>
      </c>
      <c r="E140" s="13">
        <f t="shared" ref="E140:E151" si="155">D139</f>
        <v>-10</v>
      </c>
      <c r="F140" s="9" t="s">
        <v>107</v>
      </c>
      <c r="G140" s="6">
        <v>2</v>
      </c>
      <c r="H140" s="11">
        <f t="shared" si="138"/>
        <v>-13.8051085297097</v>
      </c>
      <c r="I140" s="11">
        <f t="shared" si="139"/>
        <v>259.34489147029</v>
      </c>
      <c r="J140" s="11">
        <f t="shared" si="140"/>
        <v>0.0026130212527235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0.568119737406289</v>
      </c>
      <c r="P140" s="11">
        <f t="shared" si="143"/>
        <v>0.00148450894793433</v>
      </c>
      <c r="Q140" s="16">
        <f t="shared" si="144"/>
        <v>0.000385972326462925</v>
      </c>
      <c r="R140" s="11">
        <f t="shared" si="145"/>
        <v>0.074022</v>
      </c>
      <c r="S140" s="17">
        <f t="shared" si="146"/>
        <v>0.00521429205456385</v>
      </c>
      <c r="T140" s="3">
        <v>0.01</v>
      </c>
      <c r="U140" s="18">
        <f t="shared" si="147"/>
        <v>5.21429205456385e-5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0.00554214292054564</v>
      </c>
      <c r="AU140" s="25">
        <f t="shared" si="151"/>
        <v>28.47</v>
      </c>
      <c r="AV140" s="1">
        <f t="shared" si="152"/>
        <v>0.26</v>
      </c>
      <c r="AW140" s="2">
        <f t="shared" ref="AW140:AW150" si="157">$E$11/12</f>
        <v>1.375</v>
      </c>
      <c r="AX140" s="1">
        <f t="shared" si="153"/>
        <v>377.93406363254</v>
      </c>
      <c r="AZ140" s="2">
        <f t="shared" ref="AZ140:AZ150" si="158">$E$12/12</f>
        <v>0.558333333333333</v>
      </c>
      <c r="BA140" s="1">
        <f t="shared" si="154"/>
        <v>153.464134929577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-9.17171412407143</v>
      </c>
      <c r="E141" s="13">
        <f t="shared" si="155"/>
        <v>-13.8051085297097</v>
      </c>
      <c r="F141" s="9" t="s">
        <v>107</v>
      </c>
      <c r="G141" s="6">
        <v>3</v>
      </c>
      <c r="H141" s="11">
        <f t="shared" si="138"/>
        <v>-9.17171412407143</v>
      </c>
      <c r="I141" s="11">
        <f t="shared" si="139"/>
        <v>263.978285875929</v>
      </c>
      <c r="J141" s="11">
        <f t="shared" si="140"/>
        <v>0.00505047558237321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0.851335228458355</v>
      </c>
      <c r="P141" s="11">
        <f t="shared" si="143"/>
        <v>0.00429964778374304</v>
      </c>
      <c r="Q141" s="16">
        <f t="shared" si="144"/>
        <v>0.00111790842377319</v>
      </c>
      <c r="R141" s="11">
        <f t="shared" si="145"/>
        <v>0.074022</v>
      </c>
      <c r="S141" s="17">
        <f t="shared" si="146"/>
        <v>0.0151023806945663</v>
      </c>
      <c r="T141" s="3">
        <v>0.01</v>
      </c>
      <c r="U141" s="18">
        <f t="shared" si="147"/>
        <v>0.000151023806945663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0.00564102380694566</v>
      </c>
      <c r="AU141" s="25">
        <f t="shared" si="151"/>
        <v>28.47</v>
      </c>
      <c r="AV141" s="1">
        <f t="shared" si="152"/>
        <v>0.26</v>
      </c>
      <c r="AW141" s="2">
        <f t="shared" si="157"/>
        <v>1.375</v>
      </c>
      <c r="AX141" s="1">
        <f t="shared" si="153"/>
        <v>384.67702492901</v>
      </c>
      <c r="AZ141" s="2">
        <f t="shared" si="158"/>
        <v>0.558333333333333</v>
      </c>
      <c r="BA141" s="1">
        <f t="shared" si="154"/>
        <v>156.202185880265</v>
      </c>
    </row>
    <row r="142" s="1" customFormat="1" spans="1:53">
      <c r="A142" s="6"/>
      <c r="B142" s="6"/>
      <c r="C142" s="9">
        <v>3</v>
      </c>
      <c r="D142" s="12">
        <v>-1.04408824877419</v>
      </c>
      <c r="E142" s="13">
        <f t="shared" si="155"/>
        <v>-9.17171412407143</v>
      </c>
      <c r="F142" s="9" t="s">
        <v>107</v>
      </c>
      <c r="G142" s="6">
        <v>4</v>
      </c>
      <c r="H142" s="11">
        <f t="shared" si="138"/>
        <v>-1.04408824877419</v>
      </c>
      <c r="I142" s="11">
        <f t="shared" si="139"/>
        <v>272.105911751226</v>
      </c>
      <c r="J142" s="11">
        <f t="shared" si="140"/>
        <v>0.0151986654270545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1.13173558067461</v>
      </c>
      <c r="P142" s="11">
        <f t="shared" si="143"/>
        <v>0.0172008704425667</v>
      </c>
      <c r="Q142" s="16">
        <f t="shared" si="144"/>
        <v>0.00447222631506734</v>
      </c>
      <c r="R142" s="11">
        <f t="shared" si="145"/>
        <v>0.074022</v>
      </c>
      <c r="S142" s="17">
        <f t="shared" si="146"/>
        <v>0.0604175287761387</v>
      </c>
      <c r="T142" s="3">
        <v>0.01</v>
      </c>
      <c r="U142" s="18">
        <f t="shared" si="147"/>
        <v>0.000604175287761387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0.00609417528776139</v>
      </c>
      <c r="AU142" s="25">
        <f t="shared" si="151"/>
        <v>28.47</v>
      </c>
      <c r="AV142" s="1">
        <f t="shared" si="152"/>
        <v>0.26</v>
      </c>
      <c r="AW142" s="2">
        <f t="shared" si="157"/>
        <v>1.375</v>
      </c>
      <c r="AX142" s="1">
        <f t="shared" si="153"/>
        <v>415.578678502558</v>
      </c>
      <c r="AZ142" s="2">
        <f t="shared" si="158"/>
        <v>0.558333333333333</v>
      </c>
      <c r="BA142" s="1">
        <f t="shared" si="154"/>
        <v>168.750130058614</v>
      </c>
    </row>
    <row r="143" s="1" customFormat="1" spans="1:53">
      <c r="A143" s="6"/>
      <c r="B143" s="6"/>
      <c r="C143" s="9">
        <v>4</v>
      </c>
      <c r="D143" s="12">
        <v>9.08606737696667</v>
      </c>
      <c r="E143" s="13">
        <f t="shared" si="155"/>
        <v>-1.04408824877419</v>
      </c>
      <c r="F143" s="9" t="s">
        <v>107</v>
      </c>
      <c r="G143" s="6">
        <v>5</v>
      </c>
      <c r="H143" s="11">
        <f t="shared" si="138"/>
        <v>9.08606737696667</v>
      </c>
      <c r="I143" s="11">
        <f t="shared" si="139"/>
        <v>282.236067376967</v>
      </c>
      <c r="J143" s="11">
        <f t="shared" si="140"/>
        <v>0.0549021063871173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1.05880797472044</v>
      </c>
      <c r="O143" s="11">
        <f t="shared" si="156"/>
        <v>0.340426735511602</v>
      </c>
      <c r="P143" s="11">
        <f t="shared" si="143"/>
        <v>0.018690144850077</v>
      </c>
      <c r="Q143" s="16">
        <f t="shared" si="144"/>
        <v>0.00485943766102003</v>
      </c>
      <c r="R143" s="11">
        <f t="shared" si="145"/>
        <v>0.074022</v>
      </c>
      <c r="S143" s="17">
        <f t="shared" si="146"/>
        <v>0.0656485593610011</v>
      </c>
      <c r="T143" s="3">
        <v>0.01</v>
      </c>
      <c r="U143" s="18">
        <f t="shared" si="147"/>
        <v>0.000656485593610011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0.01060648559361</v>
      </c>
      <c r="AU143" s="25">
        <f t="shared" si="151"/>
        <v>28.47</v>
      </c>
      <c r="AV143" s="1">
        <f t="shared" si="152"/>
        <v>0.26</v>
      </c>
      <c r="AW143" s="2">
        <f t="shared" si="157"/>
        <v>1.375</v>
      </c>
      <c r="AX143" s="1">
        <f t="shared" si="153"/>
        <v>723.285606077147</v>
      </c>
      <c r="AZ143" s="2">
        <f t="shared" si="158"/>
        <v>0.558333333333333</v>
      </c>
      <c r="BA143" s="1">
        <f t="shared" si="154"/>
        <v>293.697791558599</v>
      </c>
    </row>
    <row r="144" s="1" customFormat="1" spans="1:53">
      <c r="A144" s="6"/>
      <c r="B144" s="6"/>
      <c r="C144" s="9">
        <v>5</v>
      </c>
      <c r="D144" s="12">
        <v>15.4548605459355</v>
      </c>
      <c r="E144" s="13">
        <f t="shared" si="155"/>
        <v>9.08606737696667</v>
      </c>
      <c r="F144" s="9" t="s">
        <v>109</v>
      </c>
      <c r="G144" s="6">
        <v>6</v>
      </c>
      <c r="H144" s="11">
        <f t="shared" si="138"/>
        <v>15.4548605459355</v>
      </c>
      <c r="I144" s="11">
        <f t="shared" si="139"/>
        <v>288.604860545935</v>
      </c>
      <c r="J144" s="11">
        <f t="shared" si="140"/>
        <v>0.11754877337496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0.606436590661525</v>
      </c>
      <c r="P144" s="11">
        <f t="shared" si="143"/>
        <v>0.071285877361955</v>
      </c>
      <c r="Q144" s="16">
        <f t="shared" si="144"/>
        <v>0.0185343281141083</v>
      </c>
      <c r="R144" s="11">
        <f t="shared" si="145"/>
        <v>0.074022</v>
      </c>
      <c r="S144" s="17">
        <f t="shared" si="146"/>
        <v>0.25038945332615</v>
      </c>
      <c r="T144" s="3">
        <v>0.01</v>
      </c>
      <c r="U144" s="18">
        <f t="shared" si="147"/>
        <v>0.0025038945332615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0.0124538945332615</v>
      </c>
      <c r="AU144" s="25">
        <f t="shared" si="151"/>
        <v>28.47</v>
      </c>
      <c r="AV144" s="1">
        <f t="shared" si="152"/>
        <v>0.26</v>
      </c>
      <c r="AW144" s="2">
        <f t="shared" si="157"/>
        <v>1.375</v>
      </c>
      <c r="AX144" s="1">
        <f t="shared" si="153"/>
        <v>849.265534376223</v>
      </c>
      <c r="AZ144" s="2">
        <f t="shared" si="158"/>
        <v>0.558333333333333</v>
      </c>
      <c r="BA144" s="1">
        <f t="shared" si="154"/>
        <v>344.853277595193</v>
      </c>
    </row>
    <row r="145" s="1" customFormat="1" spans="1:53">
      <c r="A145" s="6"/>
      <c r="B145" s="6"/>
      <c r="C145" s="9">
        <v>6</v>
      </c>
      <c r="D145" s="12">
        <v>19.3688796066667</v>
      </c>
      <c r="E145" s="13">
        <f t="shared" si="155"/>
        <v>15.4548605459355</v>
      </c>
      <c r="F145" s="9" t="s">
        <v>107</v>
      </c>
      <c r="G145" s="6">
        <v>7</v>
      </c>
      <c r="H145" s="11">
        <f t="shared" si="138"/>
        <v>19.3688796066667</v>
      </c>
      <c r="I145" s="11">
        <f t="shared" si="139"/>
        <v>292.518879606667</v>
      </c>
      <c r="J145" s="11">
        <f t="shared" si="140"/>
        <v>0.184615210610562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0.81985071329957</v>
      </c>
      <c r="P145" s="11">
        <f t="shared" si="143"/>
        <v>0.15135691210502</v>
      </c>
      <c r="Q145" s="16">
        <f t="shared" si="144"/>
        <v>0.0393527971473051</v>
      </c>
      <c r="R145" s="11">
        <f t="shared" si="145"/>
        <v>0.074022</v>
      </c>
      <c r="S145" s="17">
        <f t="shared" si="146"/>
        <v>0.531636501949489</v>
      </c>
      <c r="T145" s="3">
        <v>0.01</v>
      </c>
      <c r="U145" s="18">
        <f t="shared" si="147"/>
        <v>0.00531636501949489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0.0152663650194949</v>
      </c>
      <c r="AU145" s="25">
        <f t="shared" si="151"/>
        <v>28.47</v>
      </c>
      <c r="AV145" s="1">
        <f t="shared" si="152"/>
        <v>0.26</v>
      </c>
      <c r="AW145" s="2">
        <f t="shared" si="157"/>
        <v>1.375</v>
      </c>
      <c r="AX145" s="1">
        <f t="shared" si="153"/>
        <v>1041.05568034455</v>
      </c>
      <c r="AZ145" s="2">
        <f t="shared" si="158"/>
        <v>0.558333333333333</v>
      </c>
      <c r="BA145" s="1">
        <f t="shared" si="154"/>
        <v>422.731700503544</v>
      </c>
    </row>
    <row r="146" s="1" customFormat="1" spans="1:53">
      <c r="A146" s="6"/>
      <c r="B146" s="6"/>
      <c r="C146" s="9">
        <v>7</v>
      </c>
      <c r="D146" s="12">
        <v>23.9163995412903</v>
      </c>
      <c r="E146" s="13">
        <f t="shared" si="155"/>
        <v>19.3688796066667</v>
      </c>
      <c r="F146" s="9" t="s">
        <v>107</v>
      </c>
      <c r="G146" s="6">
        <v>8</v>
      </c>
      <c r="H146" s="11">
        <f t="shared" si="138"/>
        <v>23.9163995412903</v>
      </c>
      <c r="I146" s="11">
        <f t="shared" si="139"/>
        <v>297.06639954129</v>
      </c>
      <c r="J146" s="11">
        <f t="shared" si="140"/>
        <v>0.307298375593581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0.953193801194551</v>
      </c>
      <c r="P146" s="11">
        <f t="shared" si="143"/>
        <v>0.292914906732957</v>
      </c>
      <c r="Q146" s="16">
        <f t="shared" si="144"/>
        <v>0.0761578757505687</v>
      </c>
      <c r="R146" s="11">
        <f t="shared" si="145"/>
        <v>0.074022</v>
      </c>
      <c r="S146" s="17">
        <f t="shared" si="146"/>
        <v>1.0288546074217</v>
      </c>
      <c r="T146" s="3">
        <v>0.01</v>
      </c>
      <c r="U146" s="18">
        <f t="shared" si="147"/>
        <v>0.010288546074217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0.020238546074217</v>
      </c>
      <c r="AU146" s="25">
        <f t="shared" si="151"/>
        <v>28.47</v>
      </c>
      <c r="AV146" s="1">
        <f t="shared" si="152"/>
        <v>0.26</v>
      </c>
      <c r="AW146" s="2">
        <f t="shared" si="157"/>
        <v>1.375</v>
      </c>
      <c r="AX146" s="1">
        <f t="shared" si="153"/>
        <v>1380.12246697711</v>
      </c>
      <c r="AZ146" s="2">
        <f t="shared" si="158"/>
        <v>0.558333333333333</v>
      </c>
      <c r="BA146" s="1">
        <f t="shared" si="154"/>
        <v>560.413365378586</v>
      </c>
    </row>
    <row r="147" s="1" customFormat="1" spans="1:53">
      <c r="A147" s="6"/>
      <c r="B147" s="6"/>
      <c r="C147" s="9">
        <v>8</v>
      </c>
      <c r="D147" s="12">
        <v>21.1216055125807</v>
      </c>
      <c r="E147" s="13">
        <f t="shared" si="155"/>
        <v>23.9163995412903</v>
      </c>
      <c r="F147" s="9" t="s">
        <v>107</v>
      </c>
      <c r="G147" s="6">
        <v>9</v>
      </c>
      <c r="H147" s="11">
        <f t="shared" si="138"/>
        <v>21.1216055125807</v>
      </c>
      <c r="I147" s="11">
        <f t="shared" si="139"/>
        <v>294.271605512581</v>
      </c>
      <c r="J147" s="11">
        <f t="shared" si="140"/>
        <v>0.225096736706499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0.944978894461594</v>
      </c>
      <c r="P147" s="11">
        <f t="shared" si="143"/>
        <v>0.21271166539982</v>
      </c>
      <c r="Q147" s="16">
        <f t="shared" si="144"/>
        <v>0.0553050330039532</v>
      </c>
      <c r="R147" s="11">
        <f t="shared" si="145"/>
        <v>0.074022</v>
      </c>
      <c r="S147" s="17">
        <f t="shared" si="146"/>
        <v>0.747143187213979</v>
      </c>
      <c r="T147" s="3">
        <v>0.01</v>
      </c>
      <c r="U147" s="18">
        <f t="shared" si="147"/>
        <v>0.00747143187213979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8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0.0174214318721398</v>
      </c>
      <c r="AU147" s="25">
        <f t="shared" si="151"/>
        <v>28.47</v>
      </c>
      <c r="AV147" s="1">
        <f t="shared" si="152"/>
        <v>0.26</v>
      </c>
      <c r="AW147" s="2">
        <f t="shared" si="157"/>
        <v>1.375</v>
      </c>
      <c r="AX147" s="1">
        <f t="shared" si="153"/>
        <v>1188.01565317392</v>
      </c>
      <c r="AZ147" s="2">
        <f t="shared" si="158"/>
        <v>0.558333333333333</v>
      </c>
      <c r="BA147" s="1">
        <f t="shared" si="154"/>
        <v>482.406356137288</v>
      </c>
    </row>
    <row r="148" s="1" customFormat="1" spans="1:53">
      <c r="A148" s="6"/>
      <c r="B148" s="6"/>
      <c r="C148" s="9">
        <v>9</v>
      </c>
      <c r="D148" s="12">
        <v>15.1190130070667</v>
      </c>
      <c r="E148" s="13">
        <f t="shared" si="155"/>
        <v>21.1216055125807</v>
      </c>
      <c r="F148" s="9" t="s">
        <v>107</v>
      </c>
      <c r="G148" s="6">
        <v>10</v>
      </c>
      <c r="H148" s="11">
        <f t="shared" si="138"/>
        <v>15.1190130070667</v>
      </c>
      <c r="I148" s="11">
        <f t="shared" si="139"/>
        <v>288.269013007067</v>
      </c>
      <c r="J148" s="11">
        <f t="shared" si="140"/>
        <v>0.113018053093483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1.01696722906177</v>
      </c>
      <c r="P148" s="11">
        <f t="shared" si="143"/>
        <v>0.114935656288435</v>
      </c>
      <c r="Q148" s="16">
        <f t="shared" si="144"/>
        <v>0.0298832706349932</v>
      </c>
      <c r="R148" s="11">
        <f t="shared" si="145"/>
        <v>0.074022</v>
      </c>
      <c r="S148" s="17">
        <f t="shared" si="146"/>
        <v>0.403707960268477</v>
      </c>
      <c r="T148" s="3">
        <v>0.01</v>
      </c>
      <c r="U148" s="18">
        <f t="shared" si="147"/>
        <v>0.00403707960268477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8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0.00952707960268477</v>
      </c>
      <c r="AU148" s="25">
        <f t="shared" si="151"/>
        <v>28.47</v>
      </c>
      <c r="AV148" s="1">
        <f t="shared" si="152"/>
        <v>0.26</v>
      </c>
      <c r="AW148" s="2">
        <f t="shared" si="157"/>
        <v>1.375</v>
      </c>
      <c r="AX148" s="1">
        <f t="shared" si="153"/>
        <v>649.677924299875</v>
      </c>
      <c r="AZ148" s="2">
        <f t="shared" si="158"/>
        <v>0.558333333333333</v>
      </c>
      <c r="BA148" s="1">
        <f t="shared" si="154"/>
        <v>263.808611685404</v>
      </c>
    </row>
    <row r="149" s="1" customFormat="1" spans="1:53">
      <c r="A149" s="6"/>
      <c r="B149" s="6"/>
      <c r="C149" s="9">
        <v>10</v>
      </c>
      <c r="D149" s="12">
        <v>6.33805564609678</v>
      </c>
      <c r="E149" s="13">
        <f t="shared" si="155"/>
        <v>15.1190130070667</v>
      </c>
      <c r="F149" s="9" t="s">
        <v>107</v>
      </c>
      <c r="G149" s="6">
        <v>11</v>
      </c>
      <c r="H149" s="11">
        <f t="shared" si="138"/>
        <v>6.33805564609678</v>
      </c>
      <c r="I149" s="11">
        <f t="shared" si="139"/>
        <v>279.488055646097</v>
      </c>
      <c r="J149" s="11">
        <f t="shared" si="140"/>
        <v>0.0391088809852688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0.856929994134672</v>
      </c>
      <c r="O149" s="11">
        <f t="shared" si="156"/>
        <v>0.329801578638667</v>
      </c>
      <c r="P149" s="11">
        <f t="shared" si="143"/>
        <v>0.0128981706877334</v>
      </c>
      <c r="Q149" s="16">
        <f t="shared" si="144"/>
        <v>0.00335352437881068</v>
      </c>
      <c r="R149" s="11">
        <f t="shared" si="145"/>
        <v>0.074022</v>
      </c>
      <c r="S149" s="17">
        <f t="shared" si="146"/>
        <v>0.0453044281269174</v>
      </c>
      <c r="T149" s="3">
        <v>0.01</v>
      </c>
      <c r="U149" s="18">
        <f t="shared" si="147"/>
        <v>0.000453044281269174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0.00594304428126917</v>
      </c>
      <c r="AU149" s="25">
        <f t="shared" si="151"/>
        <v>28.47</v>
      </c>
      <c r="AV149" s="1">
        <f t="shared" si="152"/>
        <v>0.26</v>
      </c>
      <c r="AW149" s="2">
        <f t="shared" si="157"/>
        <v>1.375</v>
      </c>
      <c r="AX149" s="1">
        <f t="shared" si="153"/>
        <v>405.272636914793</v>
      </c>
      <c r="AZ149" s="2">
        <f t="shared" si="158"/>
        <v>0.558333333333333</v>
      </c>
      <c r="BA149" s="1">
        <f t="shared" si="154"/>
        <v>164.565252565401</v>
      </c>
    </row>
    <row r="150" s="1" customFormat="1" spans="1:54">
      <c r="A150" s="6"/>
      <c r="B150" s="6"/>
      <c r="C150" s="9">
        <v>11</v>
      </c>
      <c r="D150" s="12">
        <v>-4.80873666933333</v>
      </c>
      <c r="E150" s="13">
        <f t="shared" si="155"/>
        <v>6.33805564609678</v>
      </c>
      <c r="F150" s="9" t="s">
        <v>109</v>
      </c>
      <c r="G150" s="6">
        <v>12</v>
      </c>
      <c r="H150" s="11">
        <f t="shared" si="138"/>
        <v>-4.80873666933333</v>
      </c>
      <c r="I150" s="11">
        <f t="shared" si="139"/>
        <v>268.341263330667</v>
      </c>
      <c r="J150" s="11">
        <f t="shared" si="140"/>
        <v>0.0091999207422464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0.601603407950933</v>
      </c>
      <c r="P150" s="11">
        <f t="shared" si="143"/>
        <v>0.00553470367141392</v>
      </c>
      <c r="Q150" s="16">
        <f t="shared" si="144"/>
        <v>0.00143902295456762</v>
      </c>
      <c r="R150" s="11">
        <f t="shared" si="145"/>
        <v>0.074022</v>
      </c>
      <c r="S150" s="17">
        <f t="shared" si="146"/>
        <v>0.0194404765416716</v>
      </c>
      <c r="T150" s="3">
        <v>0.01</v>
      </c>
      <c r="U150" s="18">
        <f t="shared" si="147"/>
        <v>0.000194404765416716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0.00568440476541672</v>
      </c>
      <c r="AU150" s="25">
        <f t="shared" si="151"/>
        <v>28.47</v>
      </c>
      <c r="AV150" s="1">
        <f t="shared" si="152"/>
        <v>0.26</v>
      </c>
      <c r="AW150" s="2">
        <f t="shared" si="157"/>
        <v>1.375</v>
      </c>
      <c r="AX150" s="1">
        <f t="shared" si="153"/>
        <v>387.635292543954</v>
      </c>
      <c r="AY150" s="1">
        <f>SUM(AX139:AX150)</f>
        <v>8179.96540432427</v>
      </c>
      <c r="AZ150" s="2">
        <f t="shared" si="158"/>
        <v>0.558333333333333</v>
      </c>
      <c r="BA150" s="1">
        <f t="shared" si="154"/>
        <v>157.403421820878</v>
      </c>
      <c r="BB150" s="1">
        <f>SUM(BA139:BA150)</f>
        <v>3321.5617096347</v>
      </c>
    </row>
    <row r="151" s="1" customFormat="1" spans="1:46">
      <c r="A151" s="6"/>
      <c r="B151" s="6"/>
      <c r="C151" s="9">
        <v>12</v>
      </c>
      <c r="D151" s="12">
        <v>-14.0749341388065</v>
      </c>
      <c r="E151" s="13">
        <f t="shared" si="155"/>
        <v>-4.80873666933333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pane xSplit="4" topLeftCell="E1" activePane="topRight" state="frozen"/>
      <selection/>
      <selection pane="topRight" activeCell="I17" sqref="I1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589.5</v>
      </c>
      <c r="F3" s="3">
        <v>769.42</v>
      </c>
      <c r="G3" s="3">
        <v>0.18</v>
      </c>
      <c r="L3" s="2"/>
    </row>
    <row r="4" s="1" customFormat="1" spans="1:12">
      <c r="A4" s="4"/>
      <c r="B4" s="5" t="s">
        <v>40</v>
      </c>
      <c r="C4" s="3"/>
      <c r="D4" s="3"/>
      <c r="E4" s="3">
        <v>176.8</v>
      </c>
      <c r="F4" s="3">
        <v>1433.9025</v>
      </c>
      <c r="G4" s="3">
        <v>0.24</v>
      </c>
      <c r="L4" s="2"/>
    </row>
    <row r="5" s="1" customFormat="1" spans="1:12">
      <c r="A5" s="4"/>
      <c r="B5" s="5" t="s">
        <v>41</v>
      </c>
      <c r="C5" s="3"/>
      <c r="D5" s="3"/>
      <c r="E5" s="3">
        <v>2.4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290.4</v>
      </c>
      <c r="F7" s="3">
        <v>91.104</v>
      </c>
      <c r="G7" s="3">
        <v>0.13</v>
      </c>
      <c r="L7" s="2"/>
    </row>
    <row r="8" s="1" customFormat="1" spans="1:12">
      <c r="A8" s="4"/>
      <c r="B8" s="5" t="s">
        <v>44</v>
      </c>
      <c r="C8" s="3"/>
      <c r="D8" s="3"/>
      <c r="E8" s="3">
        <v>1059.6</v>
      </c>
      <c r="F8" s="3">
        <v>93.9145</v>
      </c>
      <c r="G8" s="3">
        <v>0.19</v>
      </c>
      <c r="L8" s="2"/>
    </row>
    <row r="9" s="1" customFormat="1" spans="1:12">
      <c r="A9" s="4" t="s">
        <v>45</v>
      </c>
      <c r="B9" s="5"/>
      <c r="C9" s="3"/>
      <c r="D9" s="3"/>
      <c r="E9" s="3">
        <v>2564.96</v>
      </c>
      <c r="F9" s="3">
        <v>122.786</v>
      </c>
      <c r="G9" s="3">
        <v>0.29</v>
      </c>
      <c r="L9" s="2"/>
    </row>
    <row r="10" s="1" customFormat="1" spans="1:12">
      <c r="A10" s="4" t="s">
        <v>46</v>
      </c>
      <c r="B10" s="5"/>
      <c r="C10" s="3"/>
      <c r="D10" s="3"/>
      <c r="E10" s="3">
        <v>20.5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6.9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2.5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AV40+AV55+AV71+AV87+AV102+AY118+AY134+AY150+BB150+AG118</f>
        <v>67925609.3418425</v>
      </c>
      <c r="J16" s="7" t="s">
        <v>35</v>
      </c>
      <c r="K16" s="7">
        <f>I16/(10000*1000)</f>
        <v>6.79256093418425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62281524.1159129</v>
      </c>
      <c r="J17" s="7" t="s">
        <v>35</v>
      </c>
      <c r="K17" s="7">
        <f>I17/(10000*1000)</f>
        <v>6.22815241159129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1433.9025</v>
      </c>
      <c r="C29" s="9" t="s">
        <v>106</v>
      </c>
      <c r="D29" s="10">
        <v>-17</v>
      </c>
      <c r="E29" s="9"/>
      <c r="F29" s="9"/>
      <c r="G29" s="6">
        <v>1</v>
      </c>
      <c r="H29" s="11">
        <f t="shared" ref="H29:H40" si="0">E30</f>
        <v>-17</v>
      </c>
      <c r="I29" s="11">
        <f t="shared" ref="I29:I40" si="1">H29+273.15</f>
        <v>256.15</v>
      </c>
      <c r="J29" s="11">
        <f t="shared" ref="J29:J40" si="2">EXP(($C$18*(I29-$C$16))/($C$19*I29*$C$16))</f>
        <v>0.0016359658543035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107</v>
      </c>
      <c r="N29" s="6"/>
      <c r="O29" s="11">
        <f>L29</f>
        <v>1.19491875</v>
      </c>
      <c r="P29" s="11">
        <f t="shared" ref="P29:P40" si="5">O29*J29</f>
        <v>0.00195484627366702</v>
      </c>
      <c r="Q29" s="16">
        <f t="shared" ref="Q29:Q40" si="6">P29*$B$31</f>
        <v>0.000469163105680084</v>
      </c>
      <c r="R29" s="11">
        <f t="shared" ref="R29:R40" si="7">L29*$B$31</f>
        <v>0.2867805</v>
      </c>
      <c r="S29" s="17">
        <f t="shared" ref="S29:S40" si="8">Q29/R29</f>
        <v>0.0016359658543035</v>
      </c>
      <c r="T29" s="3">
        <v>0.01</v>
      </c>
      <c r="U29" s="18">
        <f t="shared" ref="U29:U40" si="9">S29*T29</f>
        <v>1.6359658543035e-5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0.021916359658543</v>
      </c>
      <c r="AR29" s="25">
        <f t="shared" ref="AR29:AR40" si="15">$B$29/12</f>
        <v>119.491875</v>
      </c>
      <c r="AS29" s="1">
        <f t="shared" ref="AS29:AS40" si="16">$B$31</f>
        <v>0.24</v>
      </c>
      <c r="AT29" s="2">
        <f>$E$4/12</f>
        <v>14.7333333333333</v>
      </c>
      <c r="AU29" s="1">
        <f t="shared" ref="AU29:AU40" si="17">AT29*10000*AS29*0.67*AR29*AQ29</f>
        <v>62043.1520611387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-18.7256979167742</v>
      </c>
      <c r="E30" s="13">
        <f t="shared" ref="E30:E41" si="18">D29</f>
        <v>-17</v>
      </c>
      <c r="F30" s="9" t="s">
        <v>107</v>
      </c>
      <c r="G30" s="6">
        <v>2</v>
      </c>
      <c r="H30" s="11">
        <f t="shared" si="0"/>
        <v>-18.7256979167742</v>
      </c>
      <c r="I30" s="11">
        <f t="shared" si="1"/>
        <v>254.424302083226</v>
      </c>
      <c r="J30" s="11">
        <f t="shared" si="2"/>
        <v>0.00126415870577006</v>
      </c>
      <c r="K30" s="11">
        <f t="shared" si="3"/>
        <v>119.491875</v>
      </c>
      <c r="L30" s="11">
        <f t="shared" si="4"/>
        <v>1.19491875</v>
      </c>
      <c r="M30" s="6" t="s">
        <v>107</v>
      </c>
      <c r="N30" s="6"/>
      <c r="O30" s="11">
        <f t="shared" ref="O30:O40" si="19">L30+O29-P29-N30</f>
        <v>2.38788265372633</v>
      </c>
      <c r="P30" s="11">
        <f t="shared" si="5"/>
        <v>0.00301866264506545</v>
      </c>
      <c r="Q30" s="16">
        <f t="shared" si="6"/>
        <v>0.000724479034815707</v>
      </c>
      <c r="R30" s="11">
        <f t="shared" si="7"/>
        <v>0.2867805</v>
      </c>
      <c r="S30" s="17">
        <f t="shared" si="8"/>
        <v>0.00252624929106305</v>
      </c>
      <c r="T30" s="3">
        <v>0.01</v>
      </c>
      <c r="U30" s="18">
        <f t="shared" si="9"/>
        <v>2.52624929106305e-5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0.0219252624929106</v>
      </c>
      <c r="AR30" s="25">
        <f t="shared" si="15"/>
        <v>119.491875</v>
      </c>
      <c r="AS30" s="1">
        <f t="shared" si="16"/>
        <v>0.24</v>
      </c>
      <c r="AT30" s="2">
        <f t="shared" ref="AT30:AT40" si="20">$E$4/12</f>
        <v>14.7333333333333</v>
      </c>
      <c r="AU30" s="1">
        <f t="shared" si="17"/>
        <v>62068.3551475568</v>
      </c>
    </row>
    <row r="31" s="1" customFormat="1" spans="1:47">
      <c r="A31" s="6" t="s">
        <v>70</v>
      </c>
      <c r="B31" s="6">
        <f>G4</f>
        <v>0.24</v>
      </c>
      <c r="C31" s="9">
        <v>2</v>
      </c>
      <c r="D31" s="12">
        <v>-13.0274390472143</v>
      </c>
      <c r="E31" s="13">
        <f t="shared" si="18"/>
        <v>-18.7256979167742</v>
      </c>
      <c r="F31" s="9" t="s">
        <v>107</v>
      </c>
      <c r="G31" s="6">
        <v>3</v>
      </c>
      <c r="H31" s="11">
        <f t="shared" si="0"/>
        <v>-13.0274390472143</v>
      </c>
      <c r="I31" s="11">
        <f t="shared" si="1"/>
        <v>260.122560952786</v>
      </c>
      <c r="J31" s="11">
        <f t="shared" si="2"/>
        <v>0.00292340503242369</v>
      </c>
      <c r="K31" s="11">
        <f t="shared" si="3"/>
        <v>119.491875</v>
      </c>
      <c r="L31" s="11">
        <f t="shared" si="4"/>
        <v>1.19491875</v>
      </c>
      <c r="M31" s="6" t="s">
        <v>107</v>
      </c>
      <c r="N31" s="6"/>
      <c r="O31" s="11">
        <f t="shared" si="19"/>
        <v>3.57978274108127</v>
      </c>
      <c r="P31" s="11">
        <f t="shared" si="5"/>
        <v>0.0104651548802605</v>
      </c>
      <c r="Q31" s="16">
        <f t="shared" si="6"/>
        <v>0.00251163717126251</v>
      </c>
      <c r="R31" s="11">
        <f t="shared" si="7"/>
        <v>0.2867805</v>
      </c>
      <c r="S31" s="17">
        <f t="shared" si="8"/>
        <v>0.00875804725656908</v>
      </c>
      <c r="T31" s="3">
        <v>0.01</v>
      </c>
      <c r="U31" s="18">
        <f t="shared" si="9"/>
        <v>8.75804725656908e-5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0.0219875804725657</v>
      </c>
      <c r="AR31" s="25">
        <f t="shared" si="15"/>
        <v>119.491875</v>
      </c>
      <c r="AS31" s="1">
        <f t="shared" si="16"/>
        <v>0.24</v>
      </c>
      <c r="AT31" s="2">
        <f t="shared" si="20"/>
        <v>14.7333333333333</v>
      </c>
      <c r="AU31" s="1">
        <f t="shared" si="17"/>
        <v>62244.7714843992</v>
      </c>
    </row>
    <row r="32" s="1" customFormat="1" spans="1:47">
      <c r="A32" s="6"/>
      <c r="B32" s="6"/>
      <c r="C32" s="9">
        <v>3</v>
      </c>
      <c r="D32" s="12">
        <v>-3.67557054922581</v>
      </c>
      <c r="E32" s="13">
        <f t="shared" si="18"/>
        <v>-13.0274390472143</v>
      </c>
      <c r="F32" s="9" t="s">
        <v>107</v>
      </c>
      <c r="G32" s="6">
        <v>4</v>
      </c>
      <c r="H32" s="11">
        <f t="shared" si="0"/>
        <v>-3.67557054922581</v>
      </c>
      <c r="I32" s="11">
        <f t="shared" si="1"/>
        <v>269.474429450774</v>
      </c>
      <c r="J32" s="11">
        <f t="shared" si="2"/>
        <v>0.0107164208926054</v>
      </c>
      <c r="K32" s="11">
        <f t="shared" si="3"/>
        <v>119.491875</v>
      </c>
      <c r="L32" s="11">
        <f t="shared" si="4"/>
        <v>1.19491875</v>
      </c>
      <c r="M32" s="6" t="s">
        <v>107</v>
      </c>
      <c r="N32" s="6"/>
      <c r="O32" s="11">
        <f t="shared" si="19"/>
        <v>4.76423633620101</v>
      </c>
      <c r="P32" s="11">
        <f t="shared" si="5"/>
        <v>0.0510555618105745</v>
      </c>
      <c r="Q32" s="16">
        <f t="shared" si="6"/>
        <v>0.0122533348345379</v>
      </c>
      <c r="R32" s="11">
        <f t="shared" si="7"/>
        <v>0.2867805</v>
      </c>
      <c r="S32" s="17">
        <f t="shared" si="8"/>
        <v>0.0427272246004797</v>
      </c>
      <c r="T32" s="3">
        <v>0.01</v>
      </c>
      <c r="U32" s="18">
        <f t="shared" si="9"/>
        <v>0.000427272246004797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0.0223272722460048</v>
      </c>
      <c r="AR32" s="25">
        <f t="shared" si="15"/>
        <v>119.491875</v>
      </c>
      <c r="AS32" s="1">
        <f t="shared" si="16"/>
        <v>0.24</v>
      </c>
      <c r="AT32" s="2">
        <f t="shared" si="20"/>
        <v>14.7333333333333</v>
      </c>
      <c r="AU32" s="1">
        <f t="shared" si="17"/>
        <v>63206.4069330667</v>
      </c>
    </row>
    <row r="33" s="1" customFormat="1" spans="1:47">
      <c r="A33" s="6"/>
      <c r="B33" s="6"/>
      <c r="C33" s="9">
        <v>4</v>
      </c>
      <c r="D33" s="12">
        <v>6.03230328056667</v>
      </c>
      <c r="E33" s="13">
        <f t="shared" si="18"/>
        <v>-3.67557054922581</v>
      </c>
      <c r="F33" s="9" t="s">
        <v>107</v>
      </c>
      <c r="G33" s="6">
        <v>5</v>
      </c>
      <c r="H33" s="11">
        <f t="shared" si="0"/>
        <v>6.03230328056667</v>
      </c>
      <c r="I33" s="11">
        <f t="shared" si="1"/>
        <v>279.182303280567</v>
      </c>
      <c r="J33" s="11">
        <f t="shared" si="2"/>
        <v>0.0376448466757935</v>
      </c>
      <c r="K33" s="11">
        <f t="shared" si="3"/>
        <v>119.491875</v>
      </c>
      <c r="L33" s="11">
        <f t="shared" si="4"/>
        <v>1.19491875</v>
      </c>
      <c r="M33" s="6" t="s">
        <v>109</v>
      </c>
      <c r="N33" s="11">
        <f>(O32-P32)*C24/100</f>
        <v>4.47752173567091</v>
      </c>
      <c r="O33" s="11">
        <f t="shared" si="19"/>
        <v>1.43057778871952</v>
      </c>
      <c r="P33" s="11">
        <f t="shared" si="5"/>
        <v>0.053853881514142</v>
      </c>
      <c r="Q33" s="16">
        <f t="shared" si="6"/>
        <v>0.0129249315633941</v>
      </c>
      <c r="R33" s="11">
        <f t="shared" si="7"/>
        <v>0.2867805</v>
      </c>
      <c r="S33" s="17">
        <f t="shared" si="8"/>
        <v>0.0450690739551472</v>
      </c>
      <c r="T33" s="3">
        <v>0.01</v>
      </c>
      <c r="U33" s="18">
        <f t="shared" si="9"/>
        <v>0.000450690739551472</v>
      </c>
      <c r="V33" s="17"/>
      <c r="W33" s="3"/>
      <c r="X33" s="18"/>
      <c r="Y33" s="19">
        <v>0.02</v>
      </c>
      <c r="Z33" s="3">
        <v>0.21</v>
      </c>
      <c r="AA33" s="20">
        <f t="shared" si="10"/>
        <v>0.0042</v>
      </c>
      <c r="AB33" s="3">
        <v>0.01</v>
      </c>
      <c r="AC33" s="3">
        <v>0.29</v>
      </c>
      <c r="AD33" s="20">
        <f t="shared" si="11"/>
        <v>0.0029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0.0223506907395515</v>
      </c>
      <c r="AR33" s="25">
        <f t="shared" si="15"/>
        <v>119.491875</v>
      </c>
      <c r="AS33" s="1">
        <f t="shared" si="16"/>
        <v>0.24</v>
      </c>
      <c r="AT33" s="2">
        <f t="shared" si="20"/>
        <v>14.7333333333333</v>
      </c>
      <c r="AU33" s="1">
        <f t="shared" si="17"/>
        <v>63272.7024848278</v>
      </c>
    </row>
    <row r="34" s="1" customFormat="1" spans="1:47">
      <c r="A34" s="6"/>
      <c r="B34" s="6"/>
      <c r="C34" s="9">
        <v>5</v>
      </c>
      <c r="D34" s="12">
        <v>13.8249838833226</v>
      </c>
      <c r="E34" s="13">
        <f t="shared" si="18"/>
        <v>6.03230328056667</v>
      </c>
      <c r="F34" s="9" t="s">
        <v>109</v>
      </c>
      <c r="G34" s="6">
        <v>6</v>
      </c>
      <c r="H34" s="11">
        <f t="shared" si="0"/>
        <v>13.8249838833226</v>
      </c>
      <c r="I34" s="11">
        <f t="shared" si="1"/>
        <v>286.974983883323</v>
      </c>
      <c r="J34" s="11">
        <f t="shared" si="2"/>
        <v>0.0970514535394642</v>
      </c>
      <c r="K34" s="11">
        <f t="shared" si="3"/>
        <v>119.491875</v>
      </c>
      <c r="L34" s="11">
        <f t="shared" si="4"/>
        <v>1.19491875</v>
      </c>
      <c r="M34" s="6" t="s">
        <v>107</v>
      </c>
      <c r="N34" s="6"/>
      <c r="O34" s="11">
        <f t="shared" si="19"/>
        <v>2.57164265720538</v>
      </c>
      <c r="P34" s="11">
        <f t="shared" si="5"/>
        <v>0.249581657865872</v>
      </c>
      <c r="Q34" s="16">
        <f t="shared" si="6"/>
        <v>0.0598995978878093</v>
      </c>
      <c r="R34" s="11">
        <f t="shared" si="7"/>
        <v>0.2867805</v>
      </c>
      <c r="S34" s="17">
        <f t="shared" si="8"/>
        <v>0.208869145174827</v>
      </c>
      <c r="T34" s="3">
        <v>0.01</v>
      </c>
      <c r="U34" s="18">
        <f t="shared" si="9"/>
        <v>0.00208869145174827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0.0315386914517483</v>
      </c>
      <c r="AR34" s="25">
        <f t="shared" si="15"/>
        <v>119.491875</v>
      </c>
      <c r="AS34" s="1">
        <f t="shared" si="16"/>
        <v>0.24</v>
      </c>
      <c r="AT34" s="2">
        <f t="shared" si="20"/>
        <v>14.7333333333333</v>
      </c>
      <c r="AU34" s="1">
        <f t="shared" si="17"/>
        <v>89283.0679928819</v>
      </c>
    </row>
    <row r="35" s="1" customFormat="1" spans="1:47">
      <c r="A35" s="6"/>
      <c r="B35" s="6"/>
      <c r="C35" s="9">
        <v>6</v>
      </c>
      <c r="D35" s="12">
        <v>18.3392875013333</v>
      </c>
      <c r="E35" s="13">
        <f t="shared" si="18"/>
        <v>13.8249838833226</v>
      </c>
      <c r="F35" s="9" t="s">
        <v>107</v>
      </c>
      <c r="G35" s="6">
        <v>7</v>
      </c>
      <c r="H35" s="11">
        <f t="shared" si="0"/>
        <v>18.3392875013333</v>
      </c>
      <c r="I35" s="11">
        <f t="shared" si="1"/>
        <v>291.489287501333</v>
      </c>
      <c r="J35" s="11">
        <f t="shared" si="2"/>
        <v>0.164137019555355</v>
      </c>
      <c r="K35" s="11">
        <f t="shared" si="3"/>
        <v>119.491875</v>
      </c>
      <c r="L35" s="11">
        <f t="shared" si="4"/>
        <v>1.19491875</v>
      </c>
      <c r="M35" s="6" t="s">
        <v>107</v>
      </c>
      <c r="N35" s="6"/>
      <c r="O35" s="11">
        <f t="shared" si="19"/>
        <v>3.51697974933951</v>
      </c>
      <c r="P35" s="11">
        <f t="shared" si="5"/>
        <v>0.577266573893126</v>
      </c>
      <c r="Q35" s="16">
        <f t="shared" si="6"/>
        <v>0.13854397773435</v>
      </c>
      <c r="R35" s="11">
        <f t="shared" si="7"/>
        <v>0.2867805</v>
      </c>
      <c r="S35" s="17">
        <f t="shared" si="8"/>
        <v>0.483101109504831</v>
      </c>
      <c r="T35" s="3">
        <v>0.01</v>
      </c>
      <c r="U35" s="18">
        <f t="shared" si="9"/>
        <v>0.00483101109504831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0.0342810110950483</v>
      </c>
      <c r="AR35" s="25">
        <f t="shared" si="15"/>
        <v>119.491875</v>
      </c>
      <c r="AS35" s="1">
        <f t="shared" si="16"/>
        <v>0.24</v>
      </c>
      <c r="AT35" s="2">
        <f t="shared" si="20"/>
        <v>14.7333333333333</v>
      </c>
      <c r="AU35" s="1">
        <f t="shared" si="17"/>
        <v>97046.3168754668</v>
      </c>
    </row>
    <row r="36" s="1" customFormat="1" spans="1:47">
      <c r="A36" s="6"/>
      <c r="B36" s="6"/>
      <c r="C36" s="9">
        <v>7</v>
      </c>
      <c r="D36" s="12">
        <v>22.254194963871</v>
      </c>
      <c r="E36" s="13">
        <f t="shared" si="18"/>
        <v>18.3392875013333</v>
      </c>
      <c r="F36" s="9" t="s">
        <v>107</v>
      </c>
      <c r="G36" s="6">
        <v>8</v>
      </c>
      <c r="H36" s="11">
        <f t="shared" si="0"/>
        <v>22.254194963871</v>
      </c>
      <c r="I36" s="11">
        <f t="shared" si="1"/>
        <v>295.404194963871</v>
      </c>
      <c r="J36" s="11">
        <f t="shared" si="2"/>
        <v>0.255542778968943</v>
      </c>
      <c r="K36" s="11">
        <f t="shared" si="3"/>
        <v>119.491875</v>
      </c>
      <c r="L36" s="11">
        <f t="shared" si="4"/>
        <v>1.19491875</v>
      </c>
      <c r="M36" s="6" t="s">
        <v>107</v>
      </c>
      <c r="N36" s="6"/>
      <c r="O36" s="11">
        <f t="shared" si="19"/>
        <v>4.13463192544638</v>
      </c>
      <c r="P36" s="11">
        <f t="shared" si="5"/>
        <v>1.05657533224228</v>
      </c>
      <c r="Q36" s="16">
        <f t="shared" si="6"/>
        <v>0.253578079738148</v>
      </c>
      <c r="R36" s="11">
        <f t="shared" si="7"/>
        <v>0.2867805</v>
      </c>
      <c r="S36" s="17">
        <f t="shared" si="8"/>
        <v>0.884223577747259</v>
      </c>
      <c r="T36" s="3">
        <v>0.01</v>
      </c>
      <c r="U36" s="18">
        <f t="shared" si="9"/>
        <v>0.00884223577747259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0.0382922357774726</v>
      </c>
      <c r="AR36" s="25">
        <f t="shared" si="15"/>
        <v>119.491875</v>
      </c>
      <c r="AS36" s="1">
        <f t="shared" si="16"/>
        <v>0.24</v>
      </c>
      <c r="AT36" s="2">
        <f t="shared" si="20"/>
        <v>14.7333333333333</v>
      </c>
      <c r="AU36" s="1">
        <f t="shared" si="17"/>
        <v>108401.716531268</v>
      </c>
    </row>
    <row r="37" s="1" customFormat="1" spans="1:47">
      <c r="A37" s="6"/>
      <c r="B37" s="6"/>
      <c r="C37" s="9">
        <v>8</v>
      </c>
      <c r="D37" s="12">
        <v>19.4705121643871</v>
      </c>
      <c r="E37" s="13">
        <f t="shared" si="18"/>
        <v>22.254194963871</v>
      </c>
      <c r="F37" s="9" t="s">
        <v>107</v>
      </c>
      <c r="G37" s="6">
        <v>9</v>
      </c>
      <c r="H37" s="11">
        <f t="shared" si="0"/>
        <v>19.4705121643871</v>
      </c>
      <c r="I37" s="11">
        <f t="shared" si="1"/>
        <v>292.620512164387</v>
      </c>
      <c r="J37" s="11">
        <f t="shared" si="2"/>
        <v>0.186761905185644</v>
      </c>
      <c r="K37" s="11">
        <f t="shared" si="3"/>
        <v>119.491875</v>
      </c>
      <c r="L37" s="11">
        <f t="shared" si="4"/>
        <v>1.19491875</v>
      </c>
      <c r="M37" s="6" t="s">
        <v>107</v>
      </c>
      <c r="N37" s="6"/>
      <c r="O37" s="11">
        <f t="shared" si="19"/>
        <v>4.2729753432041</v>
      </c>
      <c r="P37" s="11">
        <f t="shared" si="5"/>
        <v>0.798029015908078</v>
      </c>
      <c r="Q37" s="16">
        <f t="shared" si="6"/>
        <v>0.191526963817939</v>
      </c>
      <c r="R37" s="11">
        <f t="shared" si="7"/>
        <v>0.2867805</v>
      </c>
      <c r="S37" s="17">
        <f t="shared" si="8"/>
        <v>0.667852116228052</v>
      </c>
      <c r="T37" s="3">
        <v>0.01</v>
      </c>
      <c r="U37" s="18">
        <f t="shared" si="9"/>
        <v>0.00667852116228052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0.0285785211622805</v>
      </c>
      <c r="AR37" s="25">
        <f t="shared" si="15"/>
        <v>119.491875</v>
      </c>
      <c r="AS37" s="1">
        <f t="shared" si="16"/>
        <v>0.24</v>
      </c>
      <c r="AT37" s="2">
        <f t="shared" si="20"/>
        <v>14.7333333333333</v>
      </c>
      <c r="AU37" s="1">
        <f t="shared" si="17"/>
        <v>80903.1044287815</v>
      </c>
    </row>
    <row r="38" s="1" customFormat="1" spans="1:47">
      <c r="A38" s="6"/>
      <c r="B38" s="6"/>
      <c r="C38" s="9">
        <v>9</v>
      </c>
      <c r="D38" s="12">
        <v>12.6973148056</v>
      </c>
      <c r="E38" s="13">
        <f t="shared" si="18"/>
        <v>19.4705121643871</v>
      </c>
      <c r="F38" s="9" t="s">
        <v>107</v>
      </c>
      <c r="G38" s="6">
        <v>10</v>
      </c>
      <c r="H38" s="11">
        <f t="shared" si="0"/>
        <v>12.6973148056</v>
      </c>
      <c r="I38" s="11">
        <f t="shared" si="1"/>
        <v>285.8473148056</v>
      </c>
      <c r="J38" s="11">
        <f t="shared" si="2"/>
        <v>0.0848929463696299</v>
      </c>
      <c r="K38" s="11">
        <f t="shared" si="3"/>
        <v>119.491875</v>
      </c>
      <c r="L38" s="11">
        <f t="shared" si="4"/>
        <v>1.19491875</v>
      </c>
      <c r="M38" s="6" t="s">
        <v>107</v>
      </c>
      <c r="N38" s="6"/>
      <c r="O38" s="11">
        <f t="shared" si="19"/>
        <v>4.66986507729602</v>
      </c>
      <c r="P38" s="11">
        <f t="shared" si="5"/>
        <v>0.396438605560299</v>
      </c>
      <c r="Q38" s="16">
        <f t="shared" si="6"/>
        <v>0.0951452653344718</v>
      </c>
      <c r="R38" s="11">
        <f t="shared" si="7"/>
        <v>0.2867805</v>
      </c>
      <c r="S38" s="17">
        <f t="shared" si="8"/>
        <v>0.331770344686866</v>
      </c>
      <c r="T38" s="3">
        <v>0.01</v>
      </c>
      <c r="U38" s="18">
        <f t="shared" si="9"/>
        <v>0.00331770344686866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0.0252177034468687</v>
      </c>
      <c r="AR38" s="25">
        <f t="shared" si="15"/>
        <v>119.491875</v>
      </c>
      <c r="AS38" s="1">
        <f t="shared" si="16"/>
        <v>0.24</v>
      </c>
      <c r="AT38" s="2">
        <f t="shared" si="20"/>
        <v>14.7333333333333</v>
      </c>
      <c r="AU38" s="1">
        <f t="shared" si="17"/>
        <v>71388.9456991502</v>
      </c>
    </row>
    <row r="39" s="1" customFormat="1" spans="1:47">
      <c r="A39" s="6"/>
      <c r="B39" s="6"/>
      <c r="C39" s="9">
        <v>10</v>
      </c>
      <c r="D39" s="12">
        <v>2.5553701533871</v>
      </c>
      <c r="E39" s="13">
        <f t="shared" si="18"/>
        <v>12.6973148056</v>
      </c>
      <c r="F39" s="9" t="s">
        <v>107</v>
      </c>
      <c r="G39" s="6">
        <v>11</v>
      </c>
      <c r="H39" s="11">
        <f t="shared" si="0"/>
        <v>2.5553701533871</v>
      </c>
      <c r="I39" s="11">
        <f t="shared" si="1"/>
        <v>275.705370153387</v>
      </c>
      <c r="J39" s="11">
        <f t="shared" si="2"/>
        <v>0.0242489181083366</v>
      </c>
      <c r="K39" s="11">
        <f t="shared" si="3"/>
        <v>119.491875</v>
      </c>
      <c r="L39" s="11">
        <f t="shared" si="4"/>
        <v>1.19491875</v>
      </c>
      <c r="M39" s="6" t="s">
        <v>109</v>
      </c>
      <c r="N39" s="11">
        <f>(O38-P38)*C24/100</f>
        <v>4.05975514814894</v>
      </c>
      <c r="O39" s="11">
        <f t="shared" si="19"/>
        <v>1.40859007358679</v>
      </c>
      <c r="P39" s="11">
        <f t="shared" si="5"/>
        <v>0.0341567853426218</v>
      </c>
      <c r="Q39" s="16">
        <f t="shared" si="6"/>
        <v>0.00819762848222923</v>
      </c>
      <c r="R39" s="11">
        <f t="shared" si="7"/>
        <v>0.2867805</v>
      </c>
      <c r="S39" s="17">
        <f t="shared" si="8"/>
        <v>0.0285850275113867</v>
      </c>
      <c r="T39" s="3">
        <v>0.01</v>
      </c>
      <c r="U39" s="18">
        <f t="shared" si="9"/>
        <v>0.000285850275113867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0.0221858502751139</v>
      </c>
      <c r="AR39" s="25">
        <f t="shared" si="15"/>
        <v>119.491875</v>
      </c>
      <c r="AS39" s="1">
        <f t="shared" si="16"/>
        <v>0.24</v>
      </c>
      <c r="AT39" s="2">
        <f t="shared" si="20"/>
        <v>14.7333333333333</v>
      </c>
      <c r="AU39" s="1">
        <f t="shared" si="17"/>
        <v>62806.0546400091</v>
      </c>
    </row>
    <row r="40" s="1" customFormat="1" spans="1:48">
      <c r="A40" s="6"/>
      <c r="B40" s="6"/>
      <c r="C40" s="9">
        <v>11</v>
      </c>
      <c r="D40" s="12">
        <v>-9.85886366733333</v>
      </c>
      <c r="E40" s="13">
        <f t="shared" si="18"/>
        <v>2.5553701533871</v>
      </c>
      <c r="F40" s="9" t="s">
        <v>109</v>
      </c>
      <c r="G40" s="6">
        <v>12</v>
      </c>
      <c r="H40" s="11">
        <f t="shared" si="0"/>
        <v>-9.85886366733333</v>
      </c>
      <c r="I40" s="11">
        <f t="shared" si="1"/>
        <v>263.291136332667</v>
      </c>
      <c r="J40" s="11">
        <f t="shared" si="2"/>
        <v>0.00458696555462698</v>
      </c>
      <c r="K40" s="11">
        <f t="shared" si="3"/>
        <v>119.491875</v>
      </c>
      <c r="L40" s="11">
        <f t="shared" si="4"/>
        <v>1.19491875</v>
      </c>
      <c r="M40" s="6" t="s">
        <v>107</v>
      </c>
      <c r="N40" s="6"/>
      <c r="O40" s="11">
        <f t="shared" si="19"/>
        <v>2.56935203824416</v>
      </c>
      <c r="P40" s="11">
        <f t="shared" si="5"/>
        <v>0.0117855292971366</v>
      </c>
      <c r="Q40" s="16">
        <f t="shared" si="6"/>
        <v>0.00282852703131279</v>
      </c>
      <c r="R40" s="11">
        <f t="shared" si="7"/>
        <v>0.2867805</v>
      </c>
      <c r="S40" s="17">
        <f t="shared" si="8"/>
        <v>0.00986303821672947</v>
      </c>
      <c r="T40" s="3">
        <v>0.01</v>
      </c>
      <c r="U40" s="18">
        <f t="shared" si="9"/>
        <v>9.86303821672947e-5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0.0219986303821673</v>
      </c>
      <c r="AR40" s="25">
        <f t="shared" si="15"/>
        <v>119.491875</v>
      </c>
      <c r="AS40" s="1">
        <f t="shared" si="16"/>
        <v>0.24</v>
      </c>
      <c r="AT40" s="2">
        <f t="shared" si="20"/>
        <v>14.7333333333333</v>
      </c>
      <c r="AU40" s="1">
        <f t="shared" si="17"/>
        <v>62276.0527387843</v>
      </c>
      <c r="AV40" s="1">
        <f>SUM(AU29:AU40)</f>
        <v>884940.647017331</v>
      </c>
    </row>
    <row r="41" s="1" customFormat="1" spans="1:46">
      <c r="A41" s="6"/>
      <c r="B41" s="6"/>
      <c r="C41" s="9">
        <v>12</v>
      </c>
      <c r="D41" s="12">
        <v>-19.9168870996774</v>
      </c>
      <c r="E41" s="13">
        <f t="shared" si="18"/>
        <v>-9.85886366733333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769.42</v>
      </c>
      <c r="C44" s="9" t="s">
        <v>106</v>
      </c>
      <c r="D44" s="10">
        <v>-17</v>
      </c>
      <c r="E44" s="9"/>
      <c r="F44" s="9"/>
      <c r="G44" s="6">
        <v>1</v>
      </c>
      <c r="H44" s="11">
        <f t="shared" ref="H44:H55" si="21">E45</f>
        <v>-17</v>
      </c>
      <c r="I44" s="11">
        <f t="shared" ref="I44:I55" si="22">H44+273.15</f>
        <v>256.15</v>
      </c>
      <c r="J44" s="11">
        <f t="shared" ref="J44:J55" si="23">EXP(($C$18*(I44-$C$16))/($C$19*I44*$C$16))</f>
        <v>0.0016359658543035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107</v>
      </c>
      <c r="N44" s="6"/>
      <c r="O44" s="11">
        <f>L44</f>
        <v>0.641183333333333</v>
      </c>
      <c r="P44" s="11">
        <f t="shared" ref="P44:P55" si="26">O44*J44</f>
        <v>0.00104895403968183</v>
      </c>
      <c r="Q44" s="16">
        <f t="shared" ref="Q44:Q55" si="27">P44*$B$46</f>
        <v>0.000188811727142729</v>
      </c>
      <c r="R44" s="11">
        <f t="shared" ref="R44:R55" si="28">L44*$B$46</f>
        <v>0.115413</v>
      </c>
      <c r="S44" s="17">
        <f t="shared" ref="S44:S55" si="29">Q44/R44</f>
        <v>0.0016359658543035</v>
      </c>
      <c r="T44" s="3">
        <v>0.01</v>
      </c>
      <c r="U44" s="18">
        <f t="shared" ref="U44:U55" si="30">S44*T44</f>
        <v>1.6359658543035e-5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0.019116359658543</v>
      </c>
      <c r="AR44" s="25">
        <f t="shared" ref="AR44:AR55" si="36">$B$44/12</f>
        <v>64.1183333333333</v>
      </c>
      <c r="AS44" s="1">
        <f t="shared" ref="AS44:AS55" si="37">$B$46</f>
        <v>0.18</v>
      </c>
      <c r="AT44" s="2">
        <f>$E$3/12</f>
        <v>49.125</v>
      </c>
      <c r="AU44" s="1">
        <f t="shared" ref="AU44:AU55" si="38">AT44*10000*AS44*0.67*AR44*AQ44</f>
        <v>72616.8304289674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-18.7256979167742</v>
      </c>
      <c r="E45" s="13">
        <f t="shared" ref="E45:E56" si="39">D44</f>
        <v>-17</v>
      </c>
      <c r="F45" s="9" t="s">
        <v>107</v>
      </c>
      <c r="G45" s="6">
        <v>2</v>
      </c>
      <c r="H45" s="11">
        <f t="shared" si="21"/>
        <v>-18.7256979167742</v>
      </c>
      <c r="I45" s="11">
        <f t="shared" si="22"/>
        <v>254.424302083226</v>
      </c>
      <c r="J45" s="11">
        <f t="shared" si="23"/>
        <v>0.00126415870577006</v>
      </c>
      <c r="K45" s="11">
        <f t="shared" si="24"/>
        <v>64.1183333333333</v>
      </c>
      <c r="L45" s="11">
        <f t="shared" si="25"/>
        <v>0.641183333333333</v>
      </c>
      <c r="M45" s="6" t="s">
        <v>107</v>
      </c>
      <c r="N45" s="6"/>
      <c r="O45" s="11">
        <f t="shared" ref="O45:O55" si="40">L45+O44-P44-N45</f>
        <v>1.28131771262698</v>
      </c>
      <c r="P45" s="11">
        <f t="shared" si="26"/>
        <v>0.00161978894127478</v>
      </c>
      <c r="Q45" s="16">
        <f t="shared" si="27"/>
        <v>0.00029156200942946</v>
      </c>
      <c r="R45" s="11">
        <f t="shared" si="28"/>
        <v>0.115413</v>
      </c>
      <c r="S45" s="17">
        <f t="shared" si="29"/>
        <v>0.00252624929106305</v>
      </c>
      <c r="T45" s="3">
        <v>0.01</v>
      </c>
      <c r="U45" s="18">
        <f t="shared" si="30"/>
        <v>2.52624929106305e-5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0.0191252624929106</v>
      </c>
      <c r="AR45" s="25">
        <f t="shared" si="36"/>
        <v>64.1183333333333</v>
      </c>
      <c r="AS45" s="1">
        <f t="shared" si="37"/>
        <v>0.18</v>
      </c>
      <c r="AT45" s="2">
        <f t="shared" ref="AT45:AT55" si="41">$E$3/12</f>
        <v>49.125</v>
      </c>
      <c r="AU45" s="1">
        <f t="shared" si="38"/>
        <v>72650.6494000035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-13.0274390472143</v>
      </c>
      <c r="E46" s="13">
        <f t="shared" si="39"/>
        <v>-18.7256979167742</v>
      </c>
      <c r="F46" s="9" t="s">
        <v>107</v>
      </c>
      <c r="G46" s="6">
        <v>3</v>
      </c>
      <c r="H46" s="11">
        <f t="shared" si="21"/>
        <v>-13.0274390472143</v>
      </c>
      <c r="I46" s="11">
        <f t="shared" si="22"/>
        <v>260.122560952786</v>
      </c>
      <c r="J46" s="11">
        <f t="shared" si="23"/>
        <v>0.00292340503242369</v>
      </c>
      <c r="K46" s="11">
        <f t="shared" si="24"/>
        <v>64.1183333333333</v>
      </c>
      <c r="L46" s="11">
        <f t="shared" si="25"/>
        <v>0.641183333333333</v>
      </c>
      <c r="M46" s="6" t="s">
        <v>107</v>
      </c>
      <c r="N46" s="6"/>
      <c r="O46" s="11">
        <f t="shared" si="40"/>
        <v>1.92088125701904</v>
      </c>
      <c r="P46" s="11">
        <f t="shared" si="26"/>
        <v>0.00561551393345781</v>
      </c>
      <c r="Q46" s="16">
        <f t="shared" si="27"/>
        <v>0.00101079250802241</v>
      </c>
      <c r="R46" s="11">
        <f t="shared" si="28"/>
        <v>0.115413</v>
      </c>
      <c r="S46" s="17">
        <f t="shared" si="29"/>
        <v>0.00875804725656907</v>
      </c>
      <c r="T46" s="3">
        <v>0.01</v>
      </c>
      <c r="U46" s="18">
        <f t="shared" si="30"/>
        <v>8.75804725656907e-5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0.0191875804725657</v>
      </c>
      <c r="AR46" s="25">
        <f t="shared" si="36"/>
        <v>64.1183333333333</v>
      </c>
      <c r="AS46" s="1">
        <f t="shared" si="37"/>
        <v>0.18</v>
      </c>
      <c r="AT46" s="2">
        <f t="shared" si="41"/>
        <v>49.125</v>
      </c>
      <c r="AU46" s="1">
        <f t="shared" si="38"/>
        <v>72887.3751282342</v>
      </c>
    </row>
    <row r="47" s="1" customFormat="1" spans="1:47">
      <c r="A47" s="6"/>
      <c r="B47" s="6"/>
      <c r="C47" s="9">
        <v>3</v>
      </c>
      <c r="D47" s="12">
        <v>-3.67557054922581</v>
      </c>
      <c r="E47" s="13">
        <f t="shared" si="39"/>
        <v>-13.0274390472143</v>
      </c>
      <c r="F47" s="9" t="s">
        <v>107</v>
      </c>
      <c r="G47" s="6">
        <v>4</v>
      </c>
      <c r="H47" s="11">
        <f t="shared" si="21"/>
        <v>-3.67557054922581</v>
      </c>
      <c r="I47" s="11">
        <f t="shared" si="22"/>
        <v>269.474429450774</v>
      </c>
      <c r="J47" s="11">
        <f t="shared" si="23"/>
        <v>0.0107164208926054</v>
      </c>
      <c r="K47" s="11">
        <f t="shared" si="24"/>
        <v>64.1183333333333</v>
      </c>
      <c r="L47" s="11">
        <f t="shared" si="25"/>
        <v>0.641183333333333</v>
      </c>
      <c r="M47" s="6" t="s">
        <v>107</v>
      </c>
      <c r="N47" s="6"/>
      <c r="O47" s="11">
        <f t="shared" si="40"/>
        <v>2.55644907641892</v>
      </c>
      <c r="P47" s="11">
        <f t="shared" si="26"/>
        <v>0.0273959842934176</v>
      </c>
      <c r="Q47" s="16">
        <f t="shared" si="27"/>
        <v>0.00493127717281516</v>
      </c>
      <c r="R47" s="11">
        <f t="shared" si="28"/>
        <v>0.115413</v>
      </c>
      <c r="S47" s="17">
        <f t="shared" si="29"/>
        <v>0.0427272246004797</v>
      </c>
      <c r="T47" s="3">
        <v>0.01</v>
      </c>
      <c r="U47" s="18">
        <f t="shared" si="30"/>
        <v>0.000427272246004797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0.0195272722460048</v>
      </c>
      <c r="AR47" s="25">
        <f t="shared" si="36"/>
        <v>64.1183333333333</v>
      </c>
      <c r="AS47" s="1">
        <f t="shared" si="37"/>
        <v>0.18</v>
      </c>
      <c r="AT47" s="2">
        <f t="shared" si="41"/>
        <v>49.125</v>
      </c>
      <c r="AU47" s="1">
        <f t="shared" si="38"/>
        <v>74177.7536495924</v>
      </c>
    </row>
    <row r="48" s="1" customFormat="1" spans="1:47">
      <c r="A48" s="6"/>
      <c r="B48" s="6"/>
      <c r="C48" s="9">
        <v>4</v>
      </c>
      <c r="D48" s="12">
        <v>6.03230328056667</v>
      </c>
      <c r="E48" s="13">
        <f t="shared" si="39"/>
        <v>-3.67557054922581</v>
      </c>
      <c r="F48" s="9" t="s">
        <v>107</v>
      </c>
      <c r="G48" s="6">
        <v>5</v>
      </c>
      <c r="H48" s="11">
        <f t="shared" si="21"/>
        <v>6.03230328056667</v>
      </c>
      <c r="I48" s="11">
        <f t="shared" si="22"/>
        <v>279.182303280567</v>
      </c>
      <c r="J48" s="11">
        <f t="shared" si="23"/>
        <v>0.0376448466757935</v>
      </c>
      <c r="K48" s="11">
        <f t="shared" si="24"/>
        <v>64.1183333333333</v>
      </c>
      <c r="L48" s="11">
        <f t="shared" si="25"/>
        <v>0.641183333333333</v>
      </c>
      <c r="M48" s="6" t="s">
        <v>109</v>
      </c>
      <c r="N48" s="11">
        <f>(O47-P47)*$C$24/100</f>
        <v>2.40260043751922</v>
      </c>
      <c r="O48" s="11">
        <f t="shared" si="40"/>
        <v>0.767635987939608</v>
      </c>
      <c r="P48" s="11">
        <f t="shared" si="26"/>
        <v>0.0288975390688078</v>
      </c>
      <c r="Q48" s="16">
        <f t="shared" si="27"/>
        <v>0.0052015570323854</v>
      </c>
      <c r="R48" s="11">
        <f t="shared" si="28"/>
        <v>0.115413</v>
      </c>
      <c r="S48" s="17">
        <f t="shared" si="29"/>
        <v>0.0450690739551471</v>
      </c>
      <c r="T48" s="3">
        <v>0.01</v>
      </c>
      <c r="U48" s="18">
        <f t="shared" si="30"/>
        <v>0.000450690739551471</v>
      </c>
      <c r="V48" s="17"/>
      <c r="W48" s="3"/>
      <c r="X48" s="18"/>
      <c r="Y48" s="19">
        <v>0.02</v>
      </c>
      <c r="Z48" s="3">
        <v>0.29</v>
      </c>
      <c r="AA48" s="20">
        <f t="shared" si="31"/>
        <v>0.0058</v>
      </c>
      <c r="AB48" s="3">
        <v>0.01</v>
      </c>
      <c r="AC48" s="3">
        <v>0.28</v>
      </c>
      <c r="AD48" s="20">
        <f t="shared" si="32"/>
        <v>0.0028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</v>
      </c>
      <c r="AO48" s="3">
        <v>0.35</v>
      </c>
      <c r="AP48" s="3">
        <f t="shared" si="34"/>
        <v>0.0035</v>
      </c>
      <c r="AQ48" s="1">
        <f t="shared" si="35"/>
        <v>0.0195506907395515</v>
      </c>
      <c r="AR48" s="25">
        <f t="shared" si="36"/>
        <v>64.1183333333333</v>
      </c>
      <c r="AS48" s="1">
        <f t="shared" si="37"/>
        <v>0.18</v>
      </c>
      <c r="AT48" s="2">
        <f t="shared" si="41"/>
        <v>49.125</v>
      </c>
      <c r="AU48" s="1">
        <f t="shared" si="38"/>
        <v>74266.7128868717</v>
      </c>
    </row>
    <row r="49" s="1" customFormat="1" spans="1:47">
      <c r="A49" s="6"/>
      <c r="B49" s="6"/>
      <c r="C49" s="9">
        <v>5</v>
      </c>
      <c r="D49" s="12">
        <v>13.8249838833226</v>
      </c>
      <c r="E49" s="13">
        <f t="shared" si="39"/>
        <v>6.03230328056667</v>
      </c>
      <c r="F49" s="9" t="s">
        <v>109</v>
      </c>
      <c r="G49" s="6">
        <v>6</v>
      </c>
      <c r="H49" s="11">
        <f t="shared" si="21"/>
        <v>13.8249838833226</v>
      </c>
      <c r="I49" s="11">
        <f t="shared" si="22"/>
        <v>286.974983883323</v>
      </c>
      <c r="J49" s="11">
        <f t="shared" si="23"/>
        <v>0.0970514535394642</v>
      </c>
      <c r="K49" s="11">
        <f t="shared" si="24"/>
        <v>64.1183333333333</v>
      </c>
      <c r="L49" s="11">
        <f t="shared" si="25"/>
        <v>0.641183333333333</v>
      </c>
      <c r="M49" s="6" t="s">
        <v>107</v>
      </c>
      <c r="N49" s="6"/>
      <c r="O49" s="11">
        <f t="shared" si="40"/>
        <v>1.37992178220413</v>
      </c>
      <c r="P49" s="11">
        <f t="shared" si="26"/>
        <v>0.133923414733679</v>
      </c>
      <c r="Q49" s="16">
        <f t="shared" si="27"/>
        <v>0.0241062146520622</v>
      </c>
      <c r="R49" s="11">
        <f t="shared" si="28"/>
        <v>0.115413</v>
      </c>
      <c r="S49" s="17">
        <f t="shared" si="29"/>
        <v>0.208869145174826</v>
      </c>
      <c r="T49" s="3">
        <v>0.01</v>
      </c>
      <c r="U49" s="18">
        <f t="shared" si="30"/>
        <v>0.00208869145174826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0.0301386914517483</v>
      </c>
      <c r="AR49" s="25">
        <f t="shared" si="36"/>
        <v>64.1183333333333</v>
      </c>
      <c r="AS49" s="1">
        <f t="shared" si="37"/>
        <v>0.18</v>
      </c>
      <c r="AT49" s="2">
        <f t="shared" si="41"/>
        <v>49.125</v>
      </c>
      <c r="AU49" s="1">
        <f t="shared" si="38"/>
        <v>114487.082561481</v>
      </c>
    </row>
    <row r="50" s="1" customFormat="1" spans="1:47">
      <c r="A50" s="6"/>
      <c r="B50" s="6"/>
      <c r="C50" s="9">
        <v>6</v>
      </c>
      <c r="D50" s="12">
        <v>18.3392875013333</v>
      </c>
      <c r="E50" s="13">
        <f t="shared" si="39"/>
        <v>13.8249838833226</v>
      </c>
      <c r="F50" s="9" t="s">
        <v>107</v>
      </c>
      <c r="G50" s="6">
        <v>7</v>
      </c>
      <c r="H50" s="11">
        <f t="shared" si="21"/>
        <v>18.3392875013333</v>
      </c>
      <c r="I50" s="11">
        <f t="shared" si="22"/>
        <v>291.489287501333</v>
      </c>
      <c r="J50" s="11">
        <f t="shared" si="23"/>
        <v>0.164137019555355</v>
      </c>
      <c r="K50" s="11">
        <f t="shared" si="24"/>
        <v>64.1183333333333</v>
      </c>
      <c r="L50" s="11">
        <f t="shared" si="25"/>
        <v>0.641183333333333</v>
      </c>
      <c r="M50" s="6" t="s">
        <v>107</v>
      </c>
      <c r="N50" s="6"/>
      <c r="O50" s="11">
        <f t="shared" si="40"/>
        <v>1.88718170080379</v>
      </c>
      <c r="P50" s="11">
        <f t="shared" si="26"/>
        <v>0.309756379729339</v>
      </c>
      <c r="Q50" s="16">
        <f t="shared" si="27"/>
        <v>0.055756148351281</v>
      </c>
      <c r="R50" s="11">
        <f t="shared" si="28"/>
        <v>0.115413</v>
      </c>
      <c r="S50" s="17">
        <f t="shared" si="29"/>
        <v>0.483101109504831</v>
      </c>
      <c r="T50" s="3">
        <v>0.01</v>
      </c>
      <c r="U50" s="18">
        <f t="shared" si="30"/>
        <v>0.00483101109504831</v>
      </c>
      <c r="V50" s="17"/>
      <c r="W50" s="3"/>
      <c r="X50" s="18"/>
      <c r="Y50" s="19">
        <v>0.04</v>
      </c>
      <c r="Z50" s="3">
        <v>0.29</v>
      </c>
      <c r="AA50" s="20">
        <f t="shared" si="31"/>
        <v>0.0116</v>
      </c>
      <c r="AB50" s="3">
        <v>0.015</v>
      </c>
      <c r="AC50" s="3">
        <v>0.28</v>
      </c>
      <c r="AD50" s="20">
        <f t="shared" si="32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0.0328810110950483</v>
      </c>
      <c r="AR50" s="25">
        <f t="shared" si="36"/>
        <v>64.1183333333333</v>
      </c>
      <c r="AS50" s="1">
        <f t="shared" si="37"/>
        <v>0.18</v>
      </c>
      <c r="AT50" s="2">
        <f t="shared" si="41"/>
        <v>49.125</v>
      </c>
      <c r="AU50" s="1">
        <f t="shared" si="38"/>
        <v>124904.262614407</v>
      </c>
    </row>
    <row r="51" s="1" customFormat="1" spans="1:47">
      <c r="A51" s="6"/>
      <c r="B51" s="6"/>
      <c r="C51" s="9">
        <v>7</v>
      </c>
      <c r="D51" s="12">
        <v>22.254194963871</v>
      </c>
      <c r="E51" s="13">
        <f t="shared" si="39"/>
        <v>18.3392875013333</v>
      </c>
      <c r="F51" s="9" t="s">
        <v>107</v>
      </c>
      <c r="G51" s="6">
        <v>8</v>
      </c>
      <c r="H51" s="11">
        <f t="shared" si="21"/>
        <v>22.254194963871</v>
      </c>
      <c r="I51" s="11">
        <f t="shared" si="22"/>
        <v>295.404194963871</v>
      </c>
      <c r="J51" s="11">
        <f t="shared" si="23"/>
        <v>0.255542778968943</v>
      </c>
      <c r="K51" s="11">
        <f t="shared" si="24"/>
        <v>64.1183333333333</v>
      </c>
      <c r="L51" s="11">
        <f t="shared" si="25"/>
        <v>0.641183333333333</v>
      </c>
      <c r="M51" s="6" t="s">
        <v>107</v>
      </c>
      <c r="N51" s="6"/>
      <c r="O51" s="11">
        <f t="shared" si="40"/>
        <v>2.21860865440778</v>
      </c>
      <c r="P51" s="11">
        <f t="shared" si="26"/>
        <v>0.566949420991913</v>
      </c>
      <c r="Q51" s="16">
        <f t="shared" si="27"/>
        <v>0.102050895778544</v>
      </c>
      <c r="R51" s="11">
        <f t="shared" si="28"/>
        <v>0.115413</v>
      </c>
      <c r="S51" s="17">
        <f t="shared" si="29"/>
        <v>0.884223577747258</v>
      </c>
      <c r="T51" s="3">
        <v>0.01</v>
      </c>
      <c r="U51" s="18">
        <f t="shared" si="30"/>
        <v>0.00884223577747258</v>
      </c>
      <c r="V51" s="17"/>
      <c r="W51" s="3"/>
      <c r="X51" s="18"/>
      <c r="Y51" s="19">
        <v>0.04</v>
      </c>
      <c r="Z51" s="3">
        <v>0.29</v>
      </c>
      <c r="AA51" s="20">
        <f t="shared" si="31"/>
        <v>0.0116</v>
      </c>
      <c r="AB51" s="3">
        <v>0.015</v>
      </c>
      <c r="AC51" s="3">
        <v>0.28</v>
      </c>
      <c r="AD51" s="20">
        <f t="shared" si="32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0.0368922357774726</v>
      </c>
      <c r="AR51" s="25">
        <f t="shared" si="36"/>
        <v>64.1183333333333</v>
      </c>
      <c r="AS51" s="1">
        <f t="shared" si="37"/>
        <v>0.18</v>
      </c>
      <c r="AT51" s="2">
        <f t="shared" si="41"/>
        <v>49.125</v>
      </c>
      <c r="AU51" s="1">
        <f t="shared" si="38"/>
        <v>140141.600045748</v>
      </c>
    </row>
    <row r="52" s="1" customFormat="1" spans="1:47">
      <c r="A52" s="6"/>
      <c r="B52" s="6"/>
      <c r="C52" s="9">
        <v>8</v>
      </c>
      <c r="D52" s="12">
        <v>19.4705121643871</v>
      </c>
      <c r="E52" s="13">
        <f t="shared" si="39"/>
        <v>22.254194963871</v>
      </c>
      <c r="F52" s="9" t="s">
        <v>107</v>
      </c>
      <c r="G52" s="6">
        <v>9</v>
      </c>
      <c r="H52" s="11">
        <f t="shared" si="21"/>
        <v>19.4705121643871</v>
      </c>
      <c r="I52" s="11">
        <f t="shared" si="22"/>
        <v>292.620512164387</v>
      </c>
      <c r="J52" s="11">
        <f t="shared" si="23"/>
        <v>0.186761905185644</v>
      </c>
      <c r="K52" s="11">
        <f t="shared" si="24"/>
        <v>64.1183333333333</v>
      </c>
      <c r="L52" s="11">
        <f t="shared" si="25"/>
        <v>0.641183333333333</v>
      </c>
      <c r="M52" s="6" t="s">
        <v>107</v>
      </c>
      <c r="N52" s="6"/>
      <c r="O52" s="11">
        <f t="shared" si="40"/>
        <v>2.2928425667492</v>
      </c>
      <c r="P52" s="11">
        <f t="shared" si="26"/>
        <v>0.428215646056823</v>
      </c>
      <c r="Q52" s="16">
        <f t="shared" si="27"/>
        <v>0.0770788162902281</v>
      </c>
      <c r="R52" s="11">
        <f t="shared" si="28"/>
        <v>0.115413</v>
      </c>
      <c r="S52" s="17">
        <f t="shared" si="29"/>
        <v>0.667852116228051</v>
      </c>
      <c r="T52" s="3">
        <v>0.01</v>
      </c>
      <c r="U52" s="18">
        <f t="shared" si="30"/>
        <v>0.00667852116228051</v>
      </c>
      <c r="V52" s="17"/>
      <c r="W52" s="3"/>
      <c r="X52" s="18"/>
      <c r="Y52" s="19">
        <v>0.02</v>
      </c>
      <c r="Z52" s="3">
        <v>0.29</v>
      </c>
      <c r="AA52" s="20">
        <f t="shared" si="31"/>
        <v>0.0058</v>
      </c>
      <c r="AB52" s="3">
        <v>0.01</v>
      </c>
      <c r="AC52" s="3">
        <v>0.28</v>
      </c>
      <c r="AD52" s="20">
        <f t="shared" si="32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0.0257785211622805</v>
      </c>
      <c r="AR52" s="25">
        <f t="shared" si="36"/>
        <v>64.1183333333333</v>
      </c>
      <c r="AS52" s="1">
        <f t="shared" si="37"/>
        <v>0.18</v>
      </c>
      <c r="AT52" s="2">
        <f t="shared" si="41"/>
        <v>49.125</v>
      </c>
      <c r="AU52" s="1">
        <f t="shared" si="38"/>
        <v>97924.2143058499</v>
      </c>
    </row>
    <row r="53" s="1" customFormat="1" spans="1:47">
      <c r="A53" s="6"/>
      <c r="B53" s="6"/>
      <c r="C53" s="9">
        <v>9</v>
      </c>
      <c r="D53" s="12">
        <v>12.6973148056</v>
      </c>
      <c r="E53" s="13">
        <f t="shared" si="39"/>
        <v>19.4705121643871</v>
      </c>
      <c r="F53" s="9" t="s">
        <v>107</v>
      </c>
      <c r="G53" s="6">
        <v>10</v>
      </c>
      <c r="H53" s="11">
        <f t="shared" si="21"/>
        <v>12.6973148056</v>
      </c>
      <c r="I53" s="11">
        <f t="shared" si="22"/>
        <v>285.8473148056</v>
      </c>
      <c r="J53" s="11">
        <f t="shared" si="23"/>
        <v>0.0848929463696299</v>
      </c>
      <c r="K53" s="11">
        <f t="shared" si="24"/>
        <v>64.1183333333333</v>
      </c>
      <c r="L53" s="11">
        <f t="shared" si="25"/>
        <v>0.641183333333333</v>
      </c>
      <c r="M53" s="6" t="s">
        <v>107</v>
      </c>
      <c r="N53" s="6"/>
      <c r="O53" s="11">
        <f t="shared" si="40"/>
        <v>2.50581025402571</v>
      </c>
      <c r="P53" s="11">
        <f t="shared" si="26"/>
        <v>0.212725615507474</v>
      </c>
      <c r="Q53" s="16">
        <f t="shared" si="27"/>
        <v>0.0382906107913452</v>
      </c>
      <c r="R53" s="11">
        <f t="shared" si="28"/>
        <v>0.115413</v>
      </c>
      <c r="S53" s="17">
        <f t="shared" si="29"/>
        <v>0.331770344686866</v>
      </c>
      <c r="T53" s="3">
        <v>0.01</v>
      </c>
      <c r="U53" s="18">
        <f t="shared" si="30"/>
        <v>0.00331770344686866</v>
      </c>
      <c r="V53" s="17"/>
      <c r="W53" s="3"/>
      <c r="X53" s="18"/>
      <c r="Y53" s="19">
        <v>0.02</v>
      </c>
      <c r="Z53" s="3">
        <v>0.29</v>
      </c>
      <c r="AA53" s="20">
        <f t="shared" si="31"/>
        <v>0.0058</v>
      </c>
      <c r="AB53" s="3">
        <v>0.01</v>
      </c>
      <c r="AC53" s="3">
        <v>0.28</v>
      </c>
      <c r="AD53" s="20">
        <f t="shared" si="32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0.0224177034468687</v>
      </c>
      <c r="AR53" s="25">
        <f t="shared" si="36"/>
        <v>64.1183333333333</v>
      </c>
      <c r="AS53" s="1">
        <f t="shared" si="37"/>
        <v>0.18</v>
      </c>
      <c r="AT53" s="2">
        <f t="shared" si="41"/>
        <v>49.125</v>
      </c>
      <c r="AU53" s="1">
        <f t="shared" si="38"/>
        <v>85157.5613184613</v>
      </c>
    </row>
    <row r="54" s="1" customFormat="1" spans="1:47">
      <c r="A54" s="6"/>
      <c r="B54" s="6"/>
      <c r="C54" s="9">
        <v>10</v>
      </c>
      <c r="D54" s="12">
        <v>2.5553701533871</v>
      </c>
      <c r="E54" s="13">
        <f t="shared" si="39"/>
        <v>12.6973148056</v>
      </c>
      <c r="F54" s="9" t="s">
        <v>107</v>
      </c>
      <c r="G54" s="6">
        <v>11</v>
      </c>
      <c r="H54" s="11">
        <f t="shared" si="21"/>
        <v>2.5553701533871</v>
      </c>
      <c r="I54" s="11">
        <f t="shared" si="22"/>
        <v>275.705370153387</v>
      </c>
      <c r="J54" s="11">
        <f t="shared" si="23"/>
        <v>0.0242489181083366</v>
      </c>
      <c r="K54" s="11">
        <f t="shared" si="24"/>
        <v>64.1183333333333</v>
      </c>
      <c r="L54" s="11">
        <f t="shared" si="25"/>
        <v>0.641183333333333</v>
      </c>
      <c r="M54" s="6" t="s">
        <v>109</v>
      </c>
      <c r="N54" s="11">
        <f>(O53-P53)*$C$24/100</f>
        <v>2.17843040659233</v>
      </c>
      <c r="O54" s="11">
        <f t="shared" si="40"/>
        <v>0.755837565259245</v>
      </c>
      <c r="P54" s="11">
        <f t="shared" si="26"/>
        <v>0.0183282432231759</v>
      </c>
      <c r="Q54" s="16">
        <f t="shared" si="27"/>
        <v>0.00329908378017167</v>
      </c>
      <c r="R54" s="11">
        <f t="shared" si="28"/>
        <v>0.115413</v>
      </c>
      <c r="S54" s="17">
        <f t="shared" si="29"/>
        <v>0.0285850275113867</v>
      </c>
      <c r="T54" s="3">
        <v>0.01</v>
      </c>
      <c r="U54" s="18">
        <f t="shared" si="30"/>
        <v>0.000285850275113867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0.0193858502751139</v>
      </c>
      <c r="AR54" s="25">
        <f t="shared" si="36"/>
        <v>64.1183333333333</v>
      </c>
      <c r="AS54" s="1">
        <f t="shared" si="37"/>
        <v>0.18</v>
      </c>
      <c r="AT54" s="2">
        <f t="shared" si="41"/>
        <v>49.125</v>
      </c>
      <c r="AU54" s="1">
        <f t="shared" si="38"/>
        <v>73640.5375968212</v>
      </c>
    </row>
    <row r="55" s="1" customFormat="1" spans="1:48">
      <c r="A55" s="6"/>
      <c r="B55" s="6"/>
      <c r="C55" s="9">
        <v>11</v>
      </c>
      <c r="D55" s="12">
        <v>-9.85886366733333</v>
      </c>
      <c r="E55" s="13">
        <f t="shared" si="39"/>
        <v>2.5553701533871</v>
      </c>
      <c r="F55" s="9" t="s">
        <v>109</v>
      </c>
      <c r="G55" s="6">
        <v>12</v>
      </c>
      <c r="H55" s="11">
        <f t="shared" si="21"/>
        <v>-9.85886366733333</v>
      </c>
      <c r="I55" s="11">
        <f t="shared" si="22"/>
        <v>263.291136332667</v>
      </c>
      <c r="J55" s="11">
        <f t="shared" si="23"/>
        <v>0.00458696555462698</v>
      </c>
      <c r="K55" s="11">
        <f t="shared" si="24"/>
        <v>64.1183333333333</v>
      </c>
      <c r="L55" s="11">
        <f t="shared" si="25"/>
        <v>0.641183333333333</v>
      </c>
      <c r="M55" s="6" t="s">
        <v>107</v>
      </c>
      <c r="N55" s="6"/>
      <c r="O55" s="11">
        <f t="shared" si="40"/>
        <v>1.3786926553694</v>
      </c>
      <c r="P55" s="11">
        <f t="shared" si="26"/>
        <v>0.00632401572059665</v>
      </c>
      <c r="Q55" s="16">
        <f t="shared" si="27"/>
        <v>0.0011383228297074</v>
      </c>
      <c r="R55" s="11">
        <f t="shared" si="28"/>
        <v>0.115413</v>
      </c>
      <c r="S55" s="17">
        <f t="shared" si="29"/>
        <v>0.00986303821672946</v>
      </c>
      <c r="T55" s="3">
        <v>0.01</v>
      </c>
      <c r="U55" s="18">
        <f t="shared" si="30"/>
        <v>9.86303821672946e-5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0.0191986303821673</v>
      </c>
      <c r="AR55" s="25">
        <f t="shared" si="36"/>
        <v>64.1183333333333</v>
      </c>
      <c r="AS55" s="1">
        <f t="shared" si="37"/>
        <v>0.18</v>
      </c>
      <c r="AT55" s="2">
        <f t="shared" si="41"/>
        <v>49.125</v>
      </c>
      <c r="AU55" s="1">
        <f t="shared" si="38"/>
        <v>72929.3501394878</v>
      </c>
      <c r="AV55" s="1">
        <f>SUM(AU44:AU55)</f>
        <v>1075783.93007593</v>
      </c>
    </row>
    <row r="56" s="1" customFormat="1" spans="1:46">
      <c r="A56" s="6"/>
      <c r="B56" s="6"/>
      <c r="C56" s="9">
        <v>12</v>
      </c>
      <c r="D56" s="12">
        <v>-19.9168870996774</v>
      </c>
      <c r="E56" s="13">
        <f t="shared" si="39"/>
        <v>-9.85886366733333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-17</v>
      </c>
      <c r="E60" s="9"/>
      <c r="F60" s="9"/>
      <c r="G60" s="6">
        <v>1</v>
      </c>
      <c r="H60" s="11">
        <f t="shared" ref="H60:H71" si="42">E61</f>
        <v>-17</v>
      </c>
      <c r="I60" s="11">
        <f t="shared" ref="I60:I71" si="43">H60+273.15</f>
        <v>256.15</v>
      </c>
      <c r="J60" s="11">
        <f t="shared" ref="J60:J71" si="44">EXP(($C$18*(I60-$C$16))/($C$19*I60*$C$16))</f>
        <v>0.0016359658543035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0.00225714208918254</v>
      </c>
      <c r="Q60" s="16">
        <f t="shared" ref="Q60:Q71" si="48">P60*$B$62</f>
        <v>0.000225714208918254</v>
      </c>
      <c r="R60" s="11">
        <f t="shared" ref="R60:R71" si="49">L60*$B$62</f>
        <v>0.13797</v>
      </c>
      <c r="S60" s="17">
        <f t="shared" ref="S60:S71" si="50">Q60/R60</f>
        <v>0.0016359658543035</v>
      </c>
      <c r="T60" s="3">
        <v>0.01</v>
      </c>
      <c r="U60" s="18">
        <f t="shared" ref="U60:U71" si="51">S60*T60</f>
        <v>1.6359658543035e-5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0.012316359658543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0.2</v>
      </c>
      <c r="AU60" s="1">
        <f t="shared" ref="AU60:AU71" si="59">AT60*10000*AS60*0.67*AR60*AQ60</f>
        <v>227.70461103995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-18.7256979167742</v>
      </c>
      <c r="E61" s="13">
        <f t="shared" ref="E61:E72" si="60">D60</f>
        <v>-17</v>
      </c>
      <c r="F61" s="9" t="s">
        <v>107</v>
      </c>
      <c r="G61" s="6">
        <v>2</v>
      </c>
      <c r="H61" s="11">
        <f t="shared" si="42"/>
        <v>-18.7256979167742</v>
      </c>
      <c r="I61" s="11">
        <f t="shared" si="43"/>
        <v>254.424302083226</v>
      </c>
      <c r="J61" s="11">
        <f t="shared" si="44"/>
        <v>0.00126415870577006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2.75714285791082</v>
      </c>
      <c r="P61" s="11">
        <f t="shared" si="47"/>
        <v>0.00348546614687969</v>
      </c>
      <c r="Q61" s="16">
        <f t="shared" si="48"/>
        <v>0.000348546614687969</v>
      </c>
      <c r="R61" s="11">
        <f t="shared" si="49"/>
        <v>0.13797</v>
      </c>
      <c r="S61" s="17">
        <f t="shared" si="50"/>
        <v>0.00252624929106305</v>
      </c>
      <c r="T61" s="3">
        <v>0.01</v>
      </c>
      <c r="U61" s="18">
        <f t="shared" si="51"/>
        <v>2.52624929106305e-5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0.0123252624929106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0.2</v>
      </c>
      <c r="AU61" s="1">
        <f t="shared" si="59"/>
        <v>227.869206463682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-13.0274390472143</v>
      </c>
      <c r="E62" s="13">
        <f t="shared" si="60"/>
        <v>-18.7256979167742</v>
      </c>
      <c r="F62" s="9" t="s">
        <v>107</v>
      </c>
      <c r="G62" s="6">
        <v>3</v>
      </c>
      <c r="H62" s="11">
        <f t="shared" si="42"/>
        <v>-13.0274390472143</v>
      </c>
      <c r="I62" s="11">
        <f t="shared" si="43"/>
        <v>260.122560952786</v>
      </c>
      <c r="J62" s="11">
        <f t="shared" si="44"/>
        <v>0.00292340503242369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4.13335739176394</v>
      </c>
      <c r="P62" s="11">
        <f t="shared" si="47"/>
        <v>0.0120834777998884</v>
      </c>
      <c r="Q62" s="16">
        <f t="shared" si="48"/>
        <v>0.00120834777998884</v>
      </c>
      <c r="R62" s="11">
        <f t="shared" si="49"/>
        <v>0.13797</v>
      </c>
      <c r="S62" s="17">
        <f t="shared" si="50"/>
        <v>0.00875804725656908</v>
      </c>
      <c r="T62" s="3">
        <v>0.01</v>
      </c>
      <c r="U62" s="18">
        <f t="shared" si="51"/>
        <v>8.75804725656908e-5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0.0123875804725657</v>
      </c>
      <c r="AR62" s="25">
        <f t="shared" si="57"/>
        <v>137.97</v>
      </c>
      <c r="AS62" s="1">
        <f t="shared" si="58"/>
        <v>0.1</v>
      </c>
      <c r="AT62" s="2">
        <f t="shared" si="62"/>
        <v>0.2</v>
      </c>
      <c r="AU62" s="1">
        <f t="shared" si="59"/>
        <v>229.021340025185</v>
      </c>
    </row>
    <row r="63" s="1" customFormat="1" spans="1:47">
      <c r="A63" s="6"/>
      <c r="B63" s="6"/>
      <c r="C63" s="9">
        <v>3</v>
      </c>
      <c r="D63" s="12">
        <v>-3.67557054922581</v>
      </c>
      <c r="E63" s="13">
        <f t="shared" si="60"/>
        <v>-13.0274390472143</v>
      </c>
      <c r="F63" s="9" t="s">
        <v>107</v>
      </c>
      <c r="G63" s="6">
        <v>4</v>
      </c>
      <c r="H63" s="11">
        <f t="shared" si="42"/>
        <v>-3.67557054922581</v>
      </c>
      <c r="I63" s="11">
        <f t="shared" si="43"/>
        <v>269.474429450774</v>
      </c>
      <c r="J63" s="11">
        <f t="shared" si="44"/>
        <v>0.0107164208926054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5.50097391396405</v>
      </c>
      <c r="P63" s="11">
        <f t="shared" si="47"/>
        <v>0.0589507517812819</v>
      </c>
      <c r="Q63" s="16">
        <f t="shared" si="48"/>
        <v>0.00589507517812819</v>
      </c>
      <c r="R63" s="11">
        <f t="shared" si="49"/>
        <v>0.13797</v>
      </c>
      <c r="S63" s="17">
        <f t="shared" si="50"/>
        <v>0.0427272246004797</v>
      </c>
      <c r="T63" s="3">
        <v>0.01</v>
      </c>
      <c r="U63" s="18">
        <f t="shared" si="51"/>
        <v>0.000427272246004797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0.0127272722460048</v>
      </c>
      <c r="AR63" s="25">
        <f t="shared" si="57"/>
        <v>137.97</v>
      </c>
      <c r="AS63" s="1">
        <f t="shared" si="58"/>
        <v>0.1</v>
      </c>
      <c r="AT63" s="2">
        <f t="shared" si="62"/>
        <v>0.2</v>
      </c>
      <c r="AU63" s="1">
        <f t="shared" si="59"/>
        <v>235.301554738692</v>
      </c>
    </row>
    <row r="64" s="1" customFormat="1" spans="1:47">
      <c r="A64" s="6"/>
      <c r="B64" s="6"/>
      <c r="C64" s="9">
        <v>4</v>
      </c>
      <c r="D64" s="12">
        <v>6.03230328056667</v>
      </c>
      <c r="E64" s="13">
        <f t="shared" si="60"/>
        <v>-3.67557054922581</v>
      </c>
      <c r="F64" s="9" t="s">
        <v>107</v>
      </c>
      <c r="G64" s="6">
        <v>5</v>
      </c>
      <c r="H64" s="11">
        <f t="shared" si="42"/>
        <v>6.03230328056667</v>
      </c>
      <c r="I64" s="11">
        <f t="shared" si="43"/>
        <v>279.182303280567</v>
      </c>
      <c r="J64" s="11">
        <f t="shared" si="44"/>
        <v>0.0376448466757935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5.16992200407363</v>
      </c>
      <c r="O64" s="11">
        <f t="shared" si="61"/>
        <v>1.65180115810914</v>
      </c>
      <c r="P64" s="11">
        <f t="shared" si="47"/>
        <v>0.0621818013359166</v>
      </c>
      <c r="Q64" s="16">
        <f t="shared" si="48"/>
        <v>0.00621818013359166</v>
      </c>
      <c r="R64" s="11">
        <f t="shared" si="49"/>
        <v>0.13797</v>
      </c>
      <c r="S64" s="17">
        <f t="shared" si="50"/>
        <v>0.0450690739551472</v>
      </c>
      <c r="T64" s="3">
        <v>0.01</v>
      </c>
      <c r="U64" s="18">
        <f t="shared" si="51"/>
        <v>0.000450690739551472</v>
      </c>
      <c r="V64" s="17"/>
      <c r="W64" s="3"/>
      <c r="X64" s="18"/>
      <c r="Y64" s="19">
        <v>0.02</v>
      </c>
      <c r="Z64" s="3">
        <v>0.06</v>
      </c>
      <c r="AA64" s="20">
        <f t="shared" si="52"/>
        <v>0.0012</v>
      </c>
      <c r="AB64" s="3">
        <v>0.01</v>
      </c>
      <c r="AC64" s="3">
        <v>0.63</v>
      </c>
      <c r="AD64" s="20">
        <f t="shared" si="53"/>
        <v>0.0063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</v>
      </c>
      <c r="AO64" s="3">
        <v>0.28</v>
      </c>
      <c r="AP64" s="3">
        <f t="shared" si="55"/>
        <v>0.0028</v>
      </c>
      <c r="AQ64" s="1">
        <f t="shared" si="56"/>
        <v>0.0127506907395515</v>
      </c>
      <c r="AR64" s="25">
        <f t="shared" si="57"/>
        <v>137.97</v>
      </c>
      <c r="AS64" s="1">
        <f t="shared" si="58"/>
        <v>0.1</v>
      </c>
      <c r="AT64" s="2">
        <f t="shared" si="62"/>
        <v>0.2</v>
      </c>
      <c r="AU64" s="1">
        <f t="shared" si="59"/>
        <v>235.734515379013</v>
      </c>
    </row>
    <row r="65" s="1" customFormat="1" spans="1:47">
      <c r="A65" s="6"/>
      <c r="B65" s="6"/>
      <c r="C65" s="9">
        <v>5</v>
      </c>
      <c r="D65" s="12">
        <v>13.8249838833226</v>
      </c>
      <c r="E65" s="13">
        <f t="shared" si="60"/>
        <v>6.03230328056667</v>
      </c>
      <c r="F65" s="9" t="s">
        <v>109</v>
      </c>
      <c r="G65" s="6">
        <v>6</v>
      </c>
      <c r="H65" s="11">
        <f t="shared" si="42"/>
        <v>13.8249838833226</v>
      </c>
      <c r="I65" s="11">
        <f t="shared" si="43"/>
        <v>286.974983883323</v>
      </c>
      <c r="J65" s="11">
        <f t="shared" si="44"/>
        <v>0.0970514535394642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2.96931935677322</v>
      </c>
      <c r="P65" s="11">
        <f t="shared" si="47"/>
        <v>0.288176759597708</v>
      </c>
      <c r="Q65" s="16">
        <f t="shared" si="48"/>
        <v>0.0288176759597708</v>
      </c>
      <c r="R65" s="11">
        <f t="shared" si="49"/>
        <v>0.13797</v>
      </c>
      <c r="S65" s="17">
        <f t="shared" si="50"/>
        <v>0.208869145174826</v>
      </c>
      <c r="T65" s="3">
        <v>0.01</v>
      </c>
      <c r="U65" s="18">
        <f t="shared" si="51"/>
        <v>0.00208869145174826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0.0201386914517483</v>
      </c>
      <c r="AR65" s="25">
        <f t="shared" si="57"/>
        <v>137.97</v>
      </c>
      <c r="AS65" s="1">
        <f t="shared" si="58"/>
        <v>0.1</v>
      </c>
      <c r="AT65" s="2">
        <f t="shared" si="62"/>
        <v>0.2</v>
      </c>
      <c r="AU65" s="1">
        <f t="shared" si="59"/>
        <v>372.323724786093</v>
      </c>
    </row>
    <row r="66" s="1" customFormat="1" spans="1:47">
      <c r="A66" s="6"/>
      <c r="B66" s="6"/>
      <c r="C66" s="9">
        <v>6</v>
      </c>
      <c r="D66" s="12">
        <v>18.3392875013333</v>
      </c>
      <c r="E66" s="13">
        <f t="shared" si="60"/>
        <v>13.8249838833226</v>
      </c>
      <c r="F66" s="9" t="s">
        <v>107</v>
      </c>
      <c r="G66" s="6">
        <v>7</v>
      </c>
      <c r="H66" s="11">
        <f t="shared" si="42"/>
        <v>18.3392875013333</v>
      </c>
      <c r="I66" s="11">
        <f t="shared" si="43"/>
        <v>291.489287501333</v>
      </c>
      <c r="J66" s="11">
        <f t="shared" si="44"/>
        <v>0.164137019555355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4.06084259717551</v>
      </c>
      <c r="P66" s="11">
        <f t="shared" si="47"/>
        <v>0.666534600783815</v>
      </c>
      <c r="Q66" s="16">
        <f t="shared" si="48"/>
        <v>0.0666534600783815</v>
      </c>
      <c r="R66" s="11">
        <f t="shared" si="49"/>
        <v>0.13797</v>
      </c>
      <c r="S66" s="17">
        <f t="shared" si="50"/>
        <v>0.483101109504831</v>
      </c>
      <c r="T66" s="3">
        <v>0.01</v>
      </c>
      <c r="U66" s="18">
        <f t="shared" si="51"/>
        <v>0.00483101109504831</v>
      </c>
      <c r="V66" s="17"/>
      <c r="W66" s="3"/>
      <c r="X66" s="18"/>
      <c r="Y66" s="19">
        <v>0.04</v>
      </c>
      <c r="Z66" s="3">
        <v>0.06</v>
      </c>
      <c r="AA66" s="20">
        <f t="shared" si="52"/>
        <v>0.0024</v>
      </c>
      <c r="AB66" s="3">
        <v>0.015</v>
      </c>
      <c r="AC66" s="3">
        <v>0.63</v>
      </c>
      <c r="AD66" s="20">
        <f t="shared" si="53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0.0228810110950483</v>
      </c>
      <c r="AR66" s="25">
        <f t="shared" si="57"/>
        <v>137.97</v>
      </c>
      <c r="AS66" s="1">
        <f t="shared" si="58"/>
        <v>0.1</v>
      </c>
      <c r="AT66" s="2">
        <f t="shared" si="62"/>
        <v>0.2</v>
      </c>
      <c r="AU66" s="1">
        <f t="shared" si="59"/>
        <v>423.023675505031</v>
      </c>
    </row>
    <row r="67" s="1" customFormat="1" spans="1:47">
      <c r="A67" s="6"/>
      <c r="B67" s="6"/>
      <c r="C67" s="9">
        <v>7</v>
      </c>
      <c r="D67" s="12">
        <v>22.254194963871</v>
      </c>
      <c r="E67" s="13">
        <f t="shared" si="60"/>
        <v>18.3392875013333</v>
      </c>
      <c r="F67" s="9" t="s">
        <v>107</v>
      </c>
      <c r="G67" s="6">
        <v>8</v>
      </c>
      <c r="H67" s="11">
        <f t="shared" si="42"/>
        <v>22.254194963871</v>
      </c>
      <c r="I67" s="11">
        <f t="shared" si="43"/>
        <v>295.404194963871</v>
      </c>
      <c r="J67" s="11">
        <f t="shared" si="44"/>
        <v>0.255542778968943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4.7740079963917</v>
      </c>
      <c r="P67" s="11">
        <f t="shared" si="47"/>
        <v>1.21996327021789</v>
      </c>
      <c r="Q67" s="16">
        <f t="shared" si="48"/>
        <v>0.121996327021789</v>
      </c>
      <c r="R67" s="11">
        <f t="shared" si="49"/>
        <v>0.13797</v>
      </c>
      <c r="S67" s="17">
        <f t="shared" si="50"/>
        <v>0.884223577747258</v>
      </c>
      <c r="T67" s="3">
        <v>0.01</v>
      </c>
      <c r="U67" s="18">
        <f t="shared" si="51"/>
        <v>0.00884223577747258</v>
      </c>
      <c r="V67" s="17"/>
      <c r="W67" s="3"/>
      <c r="X67" s="18"/>
      <c r="Y67" s="19">
        <v>0.04</v>
      </c>
      <c r="Z67" s="3">
        <v>0.06</v>
      </c>
      <c r="AA67" s="20">
        <f t="shared" si="52"/>
        <v>0.0024</v>
      </c>
      <c r="AB67" s="3">
        <v>0.015</v>
      </c>
      <c r="AC67" s="3">
        <v>0.63</v>
      </c>
      <c r="AD67" s="20">
        <f t="shared" si="53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0.0268922357774726</v>
      </c>
      <c r="AR67" s="25">
        <f t="shared" si="57"/>
        <v>137.97</v>
      </c>
      <c r="AS67" s="1">
        <f t="shared" si="58"/>
        <v>0.1</v>
      </c>
      <c r="AT67" s="2">
        <f t="shared" si="62"/>
        <v>0.2</v>
      </c>
      <c r="AU67" s="1">
        <f t="shared" si="59"/>
        <v>497.183117209198</v>
      </c>
    </row>
    <row r="68" s="1" customFormat="1" spans="1:47">
      <c r="A68" s="6"/>
      <c r="B68" s="6"/>
      <c r="C68" s="9">
        <v>8</v>
      </c>
      <c r="D68" s="12">
        <v>19.4705121643871</v>
      </c>
      <c r="E68" s="13">
        <f t="shared" si="60"/>
        <v>22.254194963871</v>
      </c>
      <c r="F68" s="9" t="s">
        <v>107</v>
      </c>
      <c r="G68" s="6">
        <v>9</v>
      </c>
      <c r="H68" s="11">
        <f t="shared" si="42"/>
        <v>19.4705121643871</v>
      </c>
      <c r="I68" s="11">
        <f t="shared" si="43"/>
        <v>292.620512164387</v>
      </c>
      <c r="J68" s="11">
        <f t="shared" si="44"/>
        <v>0.186761905185644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4.9337447261738</v>
      </c>
      <c r="P68" s="11">
        <f t="shared" si="47"/>
        <v>0.921435564759842</v>
      </c>
      <c r="Q68" s="16">
        <f t="shared" si="48"/>
        <v>0.0921435564759842</v>
      </c>
      <c r="R68" s="11">
        <f t="shared" si="49"/>
        <v>0.13797</v>
      </c>
      <c r="S68" s="17">
        <f t="shared" si="50"/>
        <v>0.667852116228051</v>
      </c>
      <c r="T68" s="3">
        <v>0.01</v>
      </c>
      <c r="U68" s="18">
        <f t="shared" si="51"/>
        <v>0.00667852116228051</v>
      </c>
      <c r="V68" s="17"/>
      <c r="W68" s="3"/>
      <c r="X68" s="18"/>
      <c r="Y68" s="19">
        <v>0.02</v>
      </c>
      <c r="Z68" s="3">
        <v>0.06</v>
      </c>
      <c r="AA68" s="20">
        <f t="shared" si="52"/>
        <v>0.0012</v>
      </c>
      <c r="AB68" s="3">
        <v>0.01</v>
      </c>
      <c r="AC68" s="3">
        <v>0.63</v>
      </c>
      <c r="AD68" s="20">
        <f t="shared" si="53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0.0189785211622805</v>
      </c>
      <c r="AR68" s="25">
        <f t="shared" si="57"/>
        <v>137.97</v>
      </c>
      <c r="AS68" s="1">
        <f t="shared" si="58"/>
        <v>0.1</v>
      </c>
      <c r="AT68" s="2">
        <f t="shared" si="62"/>
        <v>0.2</v>
      </c>
      <c r="AU68" s="1">
        <f t="shared" si="59"/>
        <v>350.874519677819</v>
      </c>
    </row>
    <row r="69" s="1" customFormat="1" spans="1:47">
      <c r="A69" s="6"/>
      <c r="B69" s="6"/>
      <c r="C69" s="9">
        <v>9</v>
      </c>
      <c r="D69" s="12">
        <v>12.6973148056</v>
      </c>
      <c r="E69" s="13">
        <f t="shared" si="60"/>
        <v>19.4705121643871</v>
      </c>
      <c r="F69" s="9" t="s">
        <v>107</v>
      </c>
      <c r="G69" s="6">
        <v>10</v>
      </c>
      <c r="H69" s="11">
        <f t="shared" si="42"/>
        <v>12.6973148056</v>
      </c>
      <c r="I69" s="11">
        <f t="shared" si="43"/>
        <v>285.8473148056</v>
      </c>
      <c r="J69" s="11">
        <f t="shared" si="44"/>
        <v>0.0848929463696299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5.39200916141396</v>
      </c>
      <c r="P69" s="11">
        <f t="shared" si="47"/>
        <v>0.457743544564469</v>
      </c>
      <c r="Q69" s="16">
        <f t="shared" si="48"/>
        <v>0.0457743544564469</v>
      </c>
      <c r="R69" s="11">
        <f t="shared" si="49"/>
        <v>0.13797</v>
      </c>
      <c r="S69" s="17">
        <f t="shared" si="50"/>
        <v>0.331770344686866</v>
      </c>
      <c r="T69" s="3">
        <v>0.01</v>
      </c>
      <c r="U69" s="18">
        <f t="shared" si="51"/>
        <v>0.00331770344686866</v>
      </c>
      <c r="V69" s="17"/>
      <c r="W69" s="3"/>
      <c r="X69" s="18"/>
      <c r="Y69" s="19">
        <v>0.02</v>
      </c>
      <c r="Z69" s="3">
        <v>0.06</v>
      </c>
      <c r="AA69" s="20">
        <f t="shared" si="52"/>
        <v>0.0012</v>
      </c>
      <c r="AB69" s="3">
        <v>0.01</v>
      </c>
      <c r="AC69" s="3">
        <v>0.63</v>
      </c>
      <c r="AD69" s="20">
        <f t="shared" si="53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0.0156177034468687</v>
      </c>
      <c r="AR69" s="25">
        <f t="shared" si="57"/>
        <v>137.97</v>
      </c>
      <c r="AS69" s="1">
        <f t="shared" si="58"/>
        <v>0.1</v>
      </c>
      <c r="AT69" s="2">
        <f t="shared" si="62"/>
        <v>0.2</v>
      </c>
      <c r="AU69" s="1">
        <f t="shared" si="59"/>
        <v>288.739788971639</v>
      </c>
    </row>
    <row r="70" s="1" customFormat="1" spans="1:47">
      <c r="A70" s="6"/>
      <c r="B70" s="6"/>
      <c r="C70" s="9">
        <v>10</v>
      </c>
      <c r="D70" s="12">
        <v>2.5553701533871</v>
      </c>
      <c r="E70" s="13">
        <f t="shared" si="60"/>
        <v>12.6973148056</v>
      </c>
      <c r="F70" s="9" t="s">
        <v>107</v>
      </c>
      <c r="G70" s="6">
        <v>11</v>
      </c>
      <c r="H70" s="11">
        <f t="shared" si="42"/>
        <v>2.5553701533871</v>
      </c>
      <c r="I70" s="11">
        <f t="shared" si="43"/>
        <v>275.705370153387</v>
      </c>
      <c r="J70" s="11">
        <f t="shared" si="44"/>
        <v>0.0242489181083366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4.68755233600702</v>
      </c>
      <c r="O70" s="11">
        <f t="shared" si="61"/>
        <v>1.62641328084247</v>
      </c>
      <c r="P70" s="11">
        <f t="shared" si="47"/>
        <v>0.0394387624574602</v>
      </c>
      <c r="Q70" s="16">
        <f t="shared" si="48"/>
        <v>0.00394387624574602</v>
      </c>
      <c r="R70" s="11">
        <f t="shared" si="49"/>
        <v>0.13797</v>
      </c>
      <c r="S70" s="17">
        <f t="shared" si="50"/>
        <v>0.0285850275113867</v>
      </c>
      <c r="T70" s="3">
        <v>0.01</v>
      </c>
      <c r="U70" s="18">
        <f t="shared" si="51"/>
        <v>0.000285850275113867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0.0125858502751139</v>
      </c>
      <c r="AR70" s="25">
        <f t="shared" si="57"/>
        <v>137.97</v>
      </c>
      <c r="AS70" s="1">
        <f t="shared" si="58"/>
        <v>0.1</v>
      </c>
      <c r="AT70" s="2">
        <f t="shared" si="62"/>
        <v>0.2</v>
      </c>
      <c r="AU70" s="1">
        <f t="shared" si="59"/>
        <v>232.6869481693</v>
      </c>
    </row>
    <row r="71" s="1" customFormat="1" spans="1:48">
      <c r="A71" s="6"/>
      <c r="B71" s="6"/>
      <c r="C71" s="9">
        <v>11</v>
      </c>
      <c r="D71" s="12">
        <v>-9.85886366733333</v>
      </c>
      <c r="E71" s="13">
        <f t="shared" si="60"/>
        <v>2.5553701533871</v>
      </c>
      <c r="F71" s="9" t="s">
        <v>109</v>
      </c>
      <c r="G71" s="6">
        <v>12</v>
      </c>
      <c r="H71" s="11">
        <f t="shared" si="42"/>
        <v>-9.85886366733333</v>
      </c>
      <c r="I71" s="11">
        <f t="shared" si="43"/>
        <v>263.291136332667</v>
      </c>
      <c r="J71" s="11">
        <f t="shared" si="44"/>
        <v>0.00458696555462698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2.96667451838501</v>
      </c>
      <c r="P71" s="11">
        <f t="shared" si="47"/>
        <v>0.0136080338276216</v>
      </c>
      <c r="Q71" s="16">
        <f t="shared" si="48"/>
        <v>0.00136080338276216</v>
      </c>
      <c r="R71" s="11">
        <f t="shared" si="49"/>
        <v>0.13797</v>
      </c>
      <c r="S71" s="17">
        <f t="shared" si="50"/>
        <v>0.00986303821672946</v>
      </c>
      <c r="T71" s="3">
        <v>0.01</v>
      </c>
      <c r="U71" s="18">
        <f t="shared" si="51"/>
        <v>9.86303821672946e-5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0.0123986303821673</v>
      </c>
      <c r="AR71" s="25">
        <f t="shared" si="57"/>
        <v>137.97</v>
      </c>
      <c r="AS71" s="1">
        <f t="shared" si="58"/>
        <v>0.1</v>
      </c>
      <c r="AT71" s="2">
        <f t="shared" si="62"/>
        <v>0.2</v>
      </c>
      <c r="AU71" s="1">
        <f t="shared" si="59"/>
        <v>229.225630532901</v>
      </c>
      <c r="AV71" s="1">
        <f>SUM(AU60:AU71)</f>
        <v>3549.6886324985</v>
      </c>
    </row>
    <row r="72" s="1" customFormat="1" spans="1:46">
      <c r="A72" s="6"/>
      <c r="B72" s="6"/>
      <c r="C72" s="9">
        <v>12</v>
      </c>
      <c r="D72" s="12">
        <v>-19.9168870996774</v>
      </c>
      <c r="E72" s="13">
        <f t="shared" si="60"/>
        <v>-9.85886366733333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-17</v>
      </c>
      <c r="E76" s="9"/>
      <c r="F76" s="9"/>
      <c r="G76" s="6">
        <v>1</v>
      </c>
      <c r="H76" s="11">
        <f t="shared" ref="H76:H87" si="63">E77</f>
        <v>-17</v>
      </c>
      <c r="I76" s="11">
        <f t="shared" ref="I76:I87" si="64">H76+273.15</f>
        <v>256.15</v>
      </c>
      <c r="J76" s="11">
        <f t="shared" ref="J76:J87" si="65">EXP(($C$18*(I76-$C$16))/($C$19*I76*$C$16))</f>
        <v>0.0016359658543035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0.000128034096019988</v>
      </c>
      <c r="Q76" s="16">
        <f t="shared" ref="Q76:Q87" si="69">P76*$B$78</f>
        <v>2.43264782437977e-5</v>
      </c>
      <c r="R76" s="11">
        <f t="shared" ref="R76:R87" si="70">L76*$B$78</f>
        <v>0.0148697958333333</v>
      </c>
      <c r="S76" s="17">
        <f t="shared" ref="S76:S87" si="71">Q76/R76</f>
        <v>0.0016359658543035</v>
      </c>
      <c r="T76" s="3">
        <v>0.01</v>
      </c>
      <c r="U76" s="18">
        <f t="shared" ref="U76:U87" si="72">S76*T76</f>
        <v>1.6359658543035e-5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0.011616359658543</v>
      </c>
      <c r="AR76" s="25">
        <f t="shared" ref="AR76:AR87" si="77">$B$76/12</f>
        <v>7.82620833333333</v>
      </c>
      <c r="AS76" s="1">
        <f t="shared" ref="AS76:AS87" si="78">$B$78</f>
        <v>0.19</v>
      </c>
      <c r="AT76" s="2">
        <f>$E$8/12</f>
        <v>88.3</v>
      </c>
      <c r="AU76" s="1">
        <f t="shared" ref="AU76:AU87" si="79">AT76*10000*AS76*0.67*AR76*AQ76</f>
        <v>10219.0508868255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-18.7256979167742</v>
      </c>
      <c r="E77" s="13">
        <f t="shared" ref="E77:E88" si="80">D76</f>
        <v>-17</v>
      </c>
      <c r="F77" s="9" t="s">
        <v>107</v>
      </c>
      <c r="G77" s="6">
        <v>2</v>
      </c>
      <c r="H77" s="11">
        <f t="shared" si="63"/>
        <v>-18.7256979167742</v>
      </c>
      <c r="I77" s="11">
        <f t="shared" si="64"/>
        <v>254.424302083226</v>
      </c>
      <c r="J77" s="11">
        <f t="shared" si="65"/>
        <v>0.00126415870577006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0.156396132570647</v>
      </c>
      <c r="P77" s="11">
        <f t="shared" si="68"/>
        <v>0.000197709532537951</v>
      </c>
      <c r="Q77" s="16">
        <f t="shared" si="69"/>
        <v>3.75648111822106e-5</v>
      </c>
      <c r="R77" s="11">
        <f t="shared" si="70"/>
        <v>0.0148697958333333</v>
      </c>
      <c r="S77" s="17">
        <f t="shared" si="71"/>
        <v>0.00252624929106306</v>
      </c>
      <c r="T77" s="3">
        <v>0.01</v>
      </c>
      <c r="U77" s="18">
        <f t="shared" si="72"/>
        <v>2.52624929106306e-5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0.0116252624929106</v>
      </c>
      <c r="AR77" s="25">
        <f t="shared" si="77"/>
        <v>7.82620833333333</v>
      </c>
      <c r="AS77" s="1">
        <f t="shared" si="78"/>
        <v>0.19</v>
      </c>
      <c r="AT77" s="2">
        <f t="shared" ref="AT77:AT87" si="82">$E$8/12</f>
        <v>88.3</v>
      </c>
      <c r="AU77" s="1">
        <f t="shared" si="79"/>
        <v>10226.8828169752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12">
        <v>-13.0274390472143</v>
      </c>
      <c r="E78" s="13">
        <f t="shared" si="80"/>
        <v>-18.7256979167742</v>
      </c>
      <c r="F78" s="9" t="s">
        <v>107</v>
      </c>
      <c r="G78" s="6">
        <v>3</v>
      </c>
      <c r="H78" s="11">
        <f t="shared" si="63"/>
        <v>-13.0274390472143</v>
      </c>
      <c r="I78" s="11">
        <f t="shared" si="64"/>
        <v>260.122560952786</v>
      </c>
      <c r="J78" s="11">
        <f t="shared" si="65"/>
        <v>0.00292340503242369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0.234460506371442</v>
      </c>
      <c r="P78" s="11">
        <f t="shared" si="68"/>
        <v>0.00068542302423088</v>
      </c>
      <c r="Q78" s="16">
        <f t="shared" si="69"/>
        <v>0.000130230374603867</v>
      </c>
      <c r="R78" s="11">
        <f t="shared" si="70"/>
        <v>0.0148697958333333</v>
      </c>
      <c r="S78" s="17">
        <f t="shared" si="71"/>
        <v>0.00875804725656909</v>
      </c>
      <c r="T78" s="3">
        <v>0.01</v>
      </c>
      <c r="U78" s="18">
        <f t="shared" si="72"/>
        <v>8.75804725656909e-5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0.0116875804725657</v>
      </c>
      <c r="AR78" s="25">
        <f t="shared" si="77"/>
        <v>7.82620833333333</v>
      </c>
      <c r="AS78" s="1">
        <f t="shared" si="78"/>
        <v>0.19</v>
      </c>
      <c r="AT78" s="2">
        <f t="shared" si="82"/>
        <v>88.3</v>
      </c>
      <c r="AU78" s="1">
        <f t="shared" si="79"/>
        <v>10281.7046909511</v>
      </c>
    </row>
    <row r="79" s="1" customFormat="1" spans="1:47">
      <c r="A79" s="6"/>
      <c r="B79" s="6"/>
      <c r="C79" s="9">
        <v>3</v>
      </c>
      <c r="D79" s="12">
        <v>-3.67557054922581</v>
      </c>
      <c r="E79" s="13">
        <f t="shared" si="80"/>
        <v>-13.0274390472143</v>
      </c>
      <c r="F79" s="9" t="s">
        <v>107</v>
      </c>
      <c r="G79" s="6">
        <v>4</v>
      </c>
      <c r="H79" s="11">
        <f t="shared" si="63"/>
        <v>-3.67557054922581</v>
      </c>
      <c r="I79" s="11">
        <f t="shared" si="64"/>
        <v>269.474429450774</v>
      </c>
      <c r="J79" s="11">
        <f t="shared" si="65"/>
        <v>0.0107164208926054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0.312037166680544</v>
      </c>
      <c r="P79" s="11">
        <f t="shared" si="68"/>
        <v>0.00334392161228479</v>
      </c>
      <c r="Q79" s="16">
        <f t="shared" si="69"/>
        <v>0.000635345106334111</v>
      </c>
      <c r="R79" s="11">
        <f t="shared" si="70"/>
        <v>0.0148697958333333</v>
      </c>
      <c r="S79" s="17">
        <f t="shared" si="71"/>
        <v>0.0427272246004798</v>
      </c>
      <c r="T79" s="3">
        <v>0.01</v>
      </c>
      <c r="U79" s="18">
        <f t="shared" si="72"/>
        <v>0.000427272246004798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0.0120272722460048</v>
      </c>
      <c r="AR79" s="25">
        <f t="shared" si="77"/>
        <v>7.82620833333333</v>
      </c>
      <c r="AS79" s="1">
        <f t="shared" si="78"/>
        <v>0.19</v>
      </c>
      <c r="AT79" s="2">
        <f t="shared" si="82"/>
        <v>88.3</v>
      </c>
      <c r="AU79" s="1">
        <f t="shared" si="79"/>
        <v>10580.53561739</v>
      </c>
    </row>
    <row r="80" s="1" customFormat="1" spans="1:47">
      <c r="A80" s="6"/>
      <c r="B80" s="6"/>
      <c r="C80" s="9">
        <v>4</v>
      </c>
      <c r="D80" s="12">
        <v>6.03230328056667</v>
      </c>
      <c r="E80" s="13">
        <f t="shared" si="80"/>
        <v>-3.67557054922581</v>
      </c>
      <c r="F80" s="9" t="s">
        <v>107</v>
      </c>
      <c r="G80" s="6">
        <v>5</v>
      </c>
      <c r="H80" s="11">
        <f t="shared" si="63"/>
        <v>6.03230328056667</v>
      </c>
      <c r="I80" s="11">
        <f t="shared" si="64"/>
        <v>279.182303280567</v>
      </c>
      <c r="J80" s="11">
        <f t="shared" si="65"/>
        <v>0.0376448466757935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0.293258582814847</v>
      </c>
      <c r="O80" s="11">
        <f t="shared" si="81"/>
        <v>0.0936967455867462</v>
      </c>
      <c r="P80" s="11">
        <f t="shared" si="68"/>
        <v>0.00352719962163389</v>
      </c>
      <c r="Q80" s="16">
        <f t="shared" si="69"/>
        <v>0.000670167928110439</v>
      </c>
      <c r="R80" s="11">
        <f t="shared" si="70"/>
        <v>0.0148697958333333</v>
      </c>
      <c r="S80" s="17">
        <f t="shared" si="71"/>
        <v>0.0450690739551472</v>
      </c>
      <c r="T80" s="3">
        <v>0.01</v>
      </c>
      <c r="U80" s="18">
        <f t="shared" si="72"/>
        <v>0.000450690739551472</v>
      </c>
      <c r="V80" s="17"/>
      <c r="W80" s="3"/>
      <c r="X80" s="18"/>
      <c r="Y80" s="19">
        <v>0.02</v>
      </c>
      <c r="Z80" s="3">
        <v>0.17</v>
      </c>
      <c r="AA80" s="20">
        <f t="shared" si="73"/>
        <v>0.0034</v>
      </c>
      <c r="AB80" s="3">
        <v>0.01</v>
      </c>
      <c r="AC80" s="3">
        <v>0.03</v>
      </c>
      <c r="AD80" s="20">
        <f t="shared" si="74"/>
        <v>0.0003</v>
      </c>
      <c r="AE80" s="17"/>
      <c r="AF80" s="3"/>
      <c r="AG80" s="18"/>
      <c r="AH80" s="17"/>
      <c r="AI80" s="3"/>
      <c r="AJ80" s="18"/>
      <c r="AL80" s="20"/>
      <c r="AM80" s="20"/>
      <c r="AN80" s="3">
        <v>0.01</v>
      </c>
      <c r="AO80" s="3">
        <v>0.79</v>
      </c>
      <c r="AP80" s="3">
        <f t="shared" si="75"/>
        <v>0.0079</v>
      </c>
      <c r="AQ80" s="1">
        <f t="shared" si="76"/>
        <v>0.0120506907395515</v>
      </c>
      <c r="AR80" s="25">
        <f t="shared" si="77"/>
        <v>7.82620833333333</v>
      </c>
      <c r="AS80" s="1">
        <f t="shared" si="78"/>
        <v>0.19</v>
      </c>
      <c r="AT80" s="2">
        <f t="shared" si="82"/>
        <v>88.3</v>
      </c>
      <c r="AU80" s="1">
        <f t="shared" si="79"/>
        <v>10601.1371469811</v>
      </c>
    </row>
    <row r="81" s="1" customFormat="1" spans="1:47">
      <c r="A81" s="6"/>
      <c r="B81" s="6"/>
      <c r="C81" s="9">
        <v>5</v>
      </c>
      <c r="D81" s="12">
        <v>13.8249838833226</v>
      </c>
      <c r="E81" s="13">
        <f t="shared" si="80"/>
        <v>6.03230328056667</v>
      </c>
      <c r="F81" s="9" t="s">
        <v>109</v>
      </c>
      <c r="G81" s="6">
        <v>6</v>
      </c>
      <c r="H81" s="11">
        <f t="shared" si="63"/>
        <v>13.8249838833226</v>
      </c>
      <c r="I81" s="11">
        <f t="shared" si="64"/>
        <v>286.974983883323</v>
      </c>
      <c r="J81" s="11">
        <f t="shared" si="65"/>
        <v>0.0970514535394642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0.168431629298446</v>
      </c>
      <c r="P81" s="11">
        <f t="shared" si="68"/>
        <v>0.0163465344454344</v>
      </c>
      <c r="Q81" s="16">
        <f t="shared" si="69"/>
        <v>0.00310584154463253</v>
      </c>
      <c r="R81" s="11">
        <f t="shared" si="70"/>
        <v>0.0148697958333333</v>
      </c>
      <c r="S81" s="17">
        <f t="shared" si="71"/>
        <v>0.208869145174827</v>
      </c>
      <c r="T81" s="3">
        <v>0.01</v>
      </c>
      <c r="U81" s="18">
        <f t="shared" si="72"/>
        <v>0.00208869145174827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0.0211886914517483</v>
      </c>
      <c r="AR81" s="25">
        <f t="shared" si="77"/>
        <v>7.82620833333333</v>
      </c>
      <c r="AS81" s="1">
        <f t="shared" si="78"/>
        <v>0.19</v>
      </c>
      <c r="AT81" s="2">
        <f t="shared" si="82"/>
        <v>88.3</v>
      </c>
      <c r="AU81" s="1">
        <f t="shared" si="79"/>
        <v>18639.9459499705</v>
      </c>
    </row>
    <row r="82" s="1" customFormat="1" spans="1:47">
      <c r="A82" s="6"/>
      <c r="B82" s="6"/>
      <c r="C82" s="9">
        <v>6</v>
      </c>
      <c r="D82" s="12">
        <v>18.3392875013333</v>
      </c>
      <c r="E82" s="13">
        <f t="shared" si="80"/>
        <v>13.8249838833226</v>
      </c>
      <c r="F82" s="9" t="s">
        <v>107</v>
      </c>
      <c r="G82" s="6">
        <v>7</v>
      </c>
      <c r="H82" s="11">
        <f t="shared" si="63"/>
        <v>18.3392875013333</v>
      </c>
      <c r="I82" s="11">
        <f t="shared" si="64"/>
        <v>291.489287501333</v>
      </c>
      <c r="J82" s="11">
        <f t="shared" si="65"/>
        <v>0.164137019555355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0.230347178186345</v>
      </c>
      <c r="P82" s="11">
        <f t="shared" si="68"/>
        <v>0.0378084992904929</v>
      </c>
      <c r="Q82" s="16">
        <f t="shared" si="69"/>
        <v>0.00718361486519364</v>
      </c>
      <c r="R82" s="11">
        <f t="shared" si="70"/>
        <v>0.0148697958333333</v>
      </c>
      <c r="S82" s="17">
        <f t="shared" si="71"/>
        <v>0.483101109504832</v>
      </c>
      <c r="T82" s="3">
        <v>0.01</v>
      </c>
      <c r="U82" s="18">
        <f t="shared" si="72"/>
        <v>0.00483101109504832</v>
      </c>
      <c r="V82" s="17"/>
      <c r="W82" s="3"/>
      <c r="X82" s="18"/>
      <c r="Y82" s="19">
        <v>0.04</v>
      </c>
      <c r="Z82" s="3">
        <v>0.17</v>
      </c>
      <c r="AA82" s="20">
        <f t="shared" si="73"/>
        <v>0.0068</v>
      </c>
      <c r="AB82" s="3">
        <v>0.015</v>
      </c>
      <c r="AC82" s="3">
        <v>0.03</v>
      </c>
      <c r="AD82" s="20">
        <f t="shared" si="74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0.0239310110950483</v>
      </c>
      <c r="AR82" s="25">
        <f t="shared" si="77"/>
        <v>7.82620833333333</v>
      </c>
      <c r="AS82" s="1">
        <f t="shared" si="78"/>
        <v>0.19</v>
      </c>
      <c r="AT82" s="2">
        <f t="shared" si="82"/>
        <v>88.3</v>
      </c>
      <c r="AU82" s="1">
        <f t="shared" si="79"/>
        <v>21052.3974241476</v>
      </c>
    </row>
    <row r="83" s="1" customFormat="1" spans="1:47">
      <c r="A83" s="6"/>
      <c r="B83" s="6"/>
      <c r="C83" s="9">
        <v>7</v>
      </c>
      <c r="D83" s="12">
        <v>22.254194963871</v>
      </c>
      <c r="E83" s="13">
        <f t="shared" si="80"/>
        <v>18.3392875013333</v>
      </c>
      <c r="F83" s="9" t="s">
        <v>107</v>
      </c>
      <c r="G83" s="6">
        <v>8</v>
      </c>
      <c r="H83" s="11">
        <f t="shared" si="63"/>
        <v>22.254194963871</v>
      </c>
      <c r="I83" s="11">
        <f t="shared" si="64"/>
        <v>295.404194963871</v>
      </c>
      <c r="J83" s="11">
        <f t="shared" si="65"/>
        <v>0.255542778968943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0.270800762229185</v>
      </c>
      <c r="P83" s="11">
        <f t="shared" si="68"/>
        <v>0.069201179326954</v>
      </c>
      <c r="Q83" s="16">
        <f t="shared" si="69"/>
        <v>0.0131482240721213</v>
      </c>
      <c r="R83" s="11">
        <f t="shared" si="70"/>
        <v>0.0148697958333333</v>
      </c>
      <c r="S83" s="17">
        <f t="shared" si="71"/>
        <v>0.88422357774726</v>
      </c>
      <c r="T83" s="3">
        <v>0.01</v>
      </c>
      <c r="U83" s="18">
        <f t="shared" si="72"/>
        <v>0.0088422357774726</v>
      </c>
      <c r="V83" s="17"/>
      <c r="W83" s="3"/>
      <c r="X83" s="18"/>
      <c r="Y83" s="19">
        <v>0.04</v>
      </c>
      <c r="Z83" s="3">
        <v>0.17</v>
      </c>
      <c r="AA83" s="20">
        <f t="shared" si="73"/>
        <v>0.0068</v>
      </c>
      <c r="AB83" s="3">
        <v>0.015</v>
      </c>
      <c r="AC83" s="3">
        <v>0.03</v>
      </c>
      <c r="AD83" s="20">
        <f t="shared" si="74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0.0279422357774726</v>
      </c>
      <c r="AR83" s="25">
        <f t="shared" si="77"/>
        <v>7.82620833333333</v>
      </c>
      <c r="AS83" s="1">
        <f t="shared" si="78"/>
        <v>0.19</v>
      </c>
      <c r="AT83" s="2">
        <f t="shared" si="82"/>
        <v>88.3</v>
      </c>
      <c r="AU83" s="1">
        <f t="shared" si="79"/>
        <v>24581.1198770581</v>
      </c>
    </row>
    <row r="84" s="1" customFormat="1" spans="1:47">
      <c r="A84" s="6"/>
      <c r="B84" s="6"/>
      <c r="C84" s="9">
        <v>8</v>
      </c>
      <c r="D84" s="12">
        <v>19.4705121643871</v>
      </c>
      <c r="E84" s="13">
        <f t="shared" si="80"/>
        <v>22.254194963871</v>
      </c>
      <c r="F84" s="9" t="s">
        <v>107</v>
      </c>
      <c r="G84" s="6">
        <v>9</v>
      </c>
      <c r="H84" s="11">
        <f t="shared" si="63"/>
        <v>19.4705121643871</v>
      </c>
      <c r="I84" s="11">
        <f t="shared" si="64"/>
        <v>292.620512164387</v>
      </c>
      <c r="J84" s="11">
        <f t="shared" si="65"/>
        <v>0.186761905185644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0.279861666235564</v>
      </c>
      <c r="P84" s="11">
        <f t="shared" si="68"/>
        <v>0.0522674979745828</v>
      </c>
      <c r="Q84" s="16">
        <f t="shared" si="69"/>
        <v>0.00993082461517072</v>
      </c>
      <c r="R84" s="11">
        <f t="shared" si="70"/>
        <v>0.0148697958333333</v>
      </c>
      <c r="S84" s="17">
        <f t="shared" si="71"/>
        <v>0.667852116228053</v>
      </c>
      <c r="T84" s="3">
        <v>0.01</v>
      </c>
      <c r="U84" s="18">
        <f t="shared" si="72"/>
        <v>0.00667852116228053</v>
      </c>
      <c r="V84" s="17"/>
      <c r="W84" s="3"/>
      <c r="X84" s="18"/>
      <c r="Y84" s="19">
        <v>0.02</v>
      </c>
      <c r="Z84" s="3">
        <v>0.17</v>
      </c>
      <c r="AA84" s="20">
        <f t="shared" si="73"/>
        <v>0.0034</v>
      </c>
      <c r="AB84" s="3">
        <v>0.01</v>
      </c>
      <c r="AC84" s="3">
        <v>0.03</v>
      </c>
      <c r="AD84" s="20">
        <f t="shared" si="74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5"/>
        <v>0.0079</v>
      </c>
      <c r="AQ84" s="1">
        <f t="shared" si="76"/>
        <v>0.0182785211622805</v>
      </c>
      <c r="AR84" s="25">
        <f t="shared" si="77"/>
        <v>7.82620833333333</v>
      </c>
      <c r="AS84" s="1">
        <f t="shared" si="78"/>
        <v>0.19</v>
      </c>
      <c r="AT84" s="2">
        <f t="shared" si="82"/>
        <v>88.3</v>
      </c>
      <c r="AU84" s="1">
        <f t="shared" si="79"/>
        <v>16079.8342496128</v>
      </c>
    </row>
    <row r="85" s="1" customFormat="1" spans="1:47">
      <c r="A85" s="6"/>
      <c r="B85" s="6"/>
      <c r="C85" s="9">
        <v>9</v>
      </c>
      <c r="D85" s="12">
        <v>12.6973148056</v>
      </c>
      <c r="E85" s="13">
        <f t="shared" si="80"/>
        <v>19.4705121643871</v>
      </c>
      <c r="F85" s="9" t="s">
        <v>107</v>
      </c>
      <c r="G85" s="6">
        <v>10</v>
      </c>
      <c r="H85" s="11">
        <f t="shared" si="63"/>
        <v>12.6973148056</v>
      </c>
      <c r="I85" s="11">
        <f t="shared" si="64"/>
        <v>285.8473148056</v>
      </c>
      <c r="J85" s="11">
        <f t="shared" si="65"/>
        <v>0.0848929463696299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0.305856251594315</v>
      </c>
      <c r="P85" s="11">
        <f t="shared" si="68"/>
        <v>0.0259650383634122</v>
      </c>
      <c r="Q85" s="16">
        <f t="shared" si="69"/>
        <v>0.00493335728904832</v>
      </c>
      <c r="R85" s="11">
        <f t="shared" si="70"/>
        <v>0.0148697958333333</v>
      </c>
      <c r="S85" s="17">
        <f t="shared" si="71"/>
        <v>0.331770344686867</v>
      </c>
      <c r="T85" s="3">
        <v>0.01</v>
      </c>
      <c r="U85" s="18">
        <f t="shared" si="72"/>
        <v>0.00331770344686867</v>
      </c>
      <c r="V85" s="17"/>
      <c r="W85" s="3"/>
      <c r="X85" s="18"/>
      <c r="Y85" s="19">
        <v>0.02</v>
      </c>
      <c r="Z85" s="3">
        <v>0.17</v>
      </c>
      <c r="AA85" s="20">
        <f t="shared" si="73"/>
        <v>0.0034</v>
      </c>
      <c r="AB85" s="3">
        <v>0.01</v>
      </c>
      <c r="AC85" s="3">
        <v>0.03</v>
      </c>
      <c r="AD85" s="20">
        <f t="shared" si="74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5"/>
        <v>0.0079</v>
      </c>
      <c r="AQ85" s="1">
        <f t="shared" si="76"/>
        <v>0.0149177034468687</v>
      </c>
      <c r="AR85" s="25">
        <f t="shared" si="77"/>
        <v>7.82620833333333</v>
      </c>
      <c r="AS85" s="1">
        <f t="shared" si="78"/>
        <v>0.19</v>
      </c>
      <c r="AT85" s="2">
        <f t="shared" si="82"/>
        <v>88.3</v>
      </c>
      <c r="AU85" s="1">
        <f t="shared" si="79"/>
        <v>13123.2826048055</v>
      </c>
    </row>
    <row r="86" s="1" customFormat="1" spans="1:47">
      <c r="A86" s="6"/>
      <c r="B86" s="6"/>
      <c r="C86" s="9">
        <v>10</v>
      </c>
      <c r="D86" s="12">
        <v>2.5553701533871</v>
      </c>
      <c r="E86" s="13">
        <f t="shared" si="80"/>
        <v>12.6973148056</v>
      </c>
      <c r="F86" s="9" t="s">
        <v>107</v>
      </c>
      <c r="G86" s="6">
        <v>11</v>
      </c>
      <c r="H86" s="11">
        <f t="shared" si="63"/>
        <v>2.5553701533871</v>
      </c>
      <c r="I86" s="11">
        <f t="shared" si="64"/>
        <v>275.705370153387</v>
      </c>
      <c r="J86" s="11">
        <f t="shared" si="65"/>
        <v>0.0242489181083366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0.265896652569357</v>
      </c>
      <c r="O86" s="11">
        <f t="shared" si="81"/>
        <v>0.0922566439948784</v>
      </c>
      <c r="P86" s="11">
        <f t="shared" si="68"/>
        <v>0.00223712380518177</v>
      </c>
      <c r="Q86" s="16">
        <f t="shared" si="69"/>
        <v>0.000425053522984536</v>
      </c>
      <c r="R86" s="11">
        <f t="shared" si="70"/>
        <v>0.0148697958333333</v>
      </c>
      <c r="S86" s="17">
        <f t="shared" si="71"/>
        <v>0.0285850275113867</v>
      </c>
      <c r="T86" s="3">
        <v>0.01</v>
      </c>
      <c r="U86" s="18">
        <f t="shared" si="72"/>
        <v>0.000285850275113867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0.0118858502751139</v>
      </c>
      <c r="AR86" s="25">
        <f t="shared" si="77"/>
        <v>7.82620833333333</v>
      </c>
      <c r="AS86" s="1">
        <f t="shared" si="78"/>
        <v>0.19</v>
      </c>
      <c r="AT86" s="2">
        <f t="shared" si="82"/>
        <v>88.3</v>
      </c>
      <c r="AU86" s="1">
        <f t="shared" si="79"/>
        <v>10456.1250137645</v>
      </c>
    </row>
    <row r="87" s="1" customFormat="1" spans="1:48">
      <c r="A87" s="6"/>
      <c r="B87" s="6"/>
      <c r="C87" s="9">
        <v>11</v>
      </c>
      <c r="D87" s="12">
        <v>-9.85886366733333</v>
      </c>
      <c r="E87" s="13">
        <f t="shared" si="80"/>
        <v>2.5553701533871</v>
      </c>
      <c r="F87" s="9" t="s">
        <v>109</v>
      </c>
      <c r="G87" s="6">
        <v>12</v>
      </c>
      <c r="H87" s="11">
        <f t="shared" si="63"/>
        <v>-9.85886366733333</v>
      </c>
      <c r="I87" s="11">
        <f t="shared" si="64"/>
        <v>263.291136332667</v>
      </c>
      <c r="J87" s="11">
        <f t="shared" si="65"/>
        <v>0.00458696555462698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0.16828160352303</v>
      </c>
      <c r="P87" s="11">
        <f t="shared" si="68"/>
        <v>0.000771901918837533</v>
      </c>
      <c r="Q87" s="16">
        <f t="shared" si="69"/>
        <v>0.000146661364579131</v>
      </c>
      <c r="R87" s="11">
        <f t="shared" si="70"/>
        <v>0.0148697958333333</v>
      </c>
      <c r="S87" s="17">
        <f t="shared" si="71"/>
        <v>0.00986303821672949</v>
      </c>
      <c r="T87" s="3">
        <v>0.01</v>
      </c>
      <c r="U87" s="18">
        <f t="shared" si="72"/>
        <v>9.86303821672949e-5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0.0116986303821673</v>
      </c>
      <c r="AR87" s="25">
        <f t="shared" si="77"/>
        <v>7.82620833333333</v>
      </c>
      <c r="AS87" s="1">
        <f t="shared" si="78"/>
        <v>0.19</v>
      </c>
      <c r="AT87" s="2">
        <f t="shared" si="82"/>
        <v>88.3</v>
      </c>
      <c r="AU87" s="1">
        <f t="shared" si="79"/>
        <v>10291.4254289303</v>
      </c>
      <c r="AV87" s="1">
        <f>SUM(AU76:AU87)</f>
        <v>166133.441707412</v>
      </c>
    </row>
    <row r="88" s="1" customFormat="1" spans="1:46">
      <c r="A88" s="6"/>
      <c r="B88" s="6"/>
      <c r="C88" s="9">
        <v>12</v>
      </c>
      <c r="D88" s="12">
        <v>-19.9168870996774</v>
      </c>
      <c r="E88" s="13">
        <f t="shared" si="80"/>
        <v>-9.85886366733333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-17</v>
      </c>
      <c r="E91" s="9"/>
      <c r="F91" s="9"/>
      <c r="G91" s="6">
        <v>1</v>
      </c>
      <c r="H91" s="11">
        <f t="shared" ref="H91:H102" si="83">E92</f>
        <v>-17</v>
      </c>
      <c r="I91" s="11">
        <f t="shared" ref="I91:I102" si="84">H91+273.15</f>
        <v>256.15</v>
      </c>
      <c r="J91" s="11">
        <f t="shared" ref="J91:J102" si="85">EXP(($C$18*(I91-$C$16))/($C$19*I91*$C$16))</f>
        <v>0.0016359658543035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0.000124202527658722</v>
      </c>
      <c r="Q91" s="16">
        <f t="shared" ref="Q91:Q102" si="89">P91*$B$93</f>
        <v>1.61463285956338e-5</v>
      </c>
      <c r="R91" s="11">
        <f t="shared" ref="R91:R102" si="90">L91*$B$93</f>
        <v>0.0098696</v>
      </c>
      <c r="S91" s="17">
        <f t="shared" ref="S91:S102" si="91">Q91/R91</f>
        <v>0.0016359658543035</v>
      </c>
      <c r="T91" s="3">
        <v>0.01</v>
      </c>
      <c r="U91" s="18">
        <f t="shared" ref="U91:U102" si="92">S91*T91</f>
        <v>1.6359658543035e-5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0.014816359658543</v>
      </c>
      <c r="AR91" s="25">
        <f t="shared" ref="AR91:AR102" si="96">$B$91/12</f>
        <v>7.592</v>
      </c>
      <c r="AS91" s="1">
        <f t="shared" ref="AS91:AS102" si="97">$B$93</f>
        <v>0.13</v>
      </c>
      <c r="AT91" s="2">
        <f>$E$7/12</f>
        <v>24.2</v>
      </c>
      <c r="AU91" s="1">
        <f t="shared" ref="AU91:AU102" si="98">AT91*10000*AS91*0.67*AR91*AQ91</f>
        <v>2370.9982428385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-18.7256979167742</v>
      </c>
      <c r="E92" s="13">
        <f t="shared" ref="E92:E103" si="99">D91</f>
        <v>-17</v>
      </c>
      <c r="F92" s="9" t="s">
        <v>107</v>
      </c>
      <c r="G92" s="6">
        <v>2</v>
      </c>
      <c r="H92" s="11">
        <f t="shared" si="83"/>
        <v>-18.7256979167742</v>
      </c>
      <c r="I92" s="11">
        <f t="shared" si="84"/>
        <v>254.424302083226</v>
      </c>
      <c r="J92" s="11">
        <f t="shared" si="85"/>
        <v>0.00126415870577006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0.151715797472341</v>
      </c>
      <c r="P92" s="11">
        <f t="shared" si="88"/>
        <v>0.000191792846177507</v>
      </c>
      <c r="Q92" s="16">
        <f t="shared" si="89"/>
        <v>2.49330700030759e-5</v>
      </c>
      <c r="R92" s="11">
        <f t="shared" si="90"/>
        <v>0.0098696</v>
      </c>
      <c r="S92" s="17">
        <f t="shared" si="91"/>
        <v>0.00252624929106305</v>
      </c>
      <c r="T92" s="3">
        <v>0.01</v>
      </c>
      <c r="U92" s="18">
        <f t="shared" si="92"/>
        <v>2.52624929106305e-5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0.0148252624929106</v>
      </c>
      <c r="AR92" s="25">
        <f t="shared" si="96"/>
        <v>7.592</v>
      </c>
      <c r="AS92" s="1">
        <f t="shared" si="97"/>
        <v>0.13</v>
      </c>
      <c r="AT92" s="2">
        <f t="shared" ref="AT92:AT102" si="101">$E$7/12</f>
        <v>24.2</v>
      </c>
      <c r="AU92" s="1">
        <f t="shared" si="98"/>
        <v>2372.4229250903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-13.0274390472143</v>
      </c>
      <c r="E93" s="13">
        <f t="shared" si="99"/>
        <v>-18.7256979167742</v>
      </c>
      <c r="F93" s="9" t="s">
        <v>107</v>
      </c>
      <c r="G93" s="6">
        <v>3</v>
      </c>
      <c r="H93" s="11">
        <f t="shared" si="83"/>
        <v>-13.0274390472143</v>
      </c>
      <c r="I93" s="11">
        <f t="shared" si="84"/>
        <v>260.122560952786</v>
      </c>
      <c r="J93" s="11">
        <f t="shared" si="85"/>
        <v>0.00292340503242369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0.227444004626164</v>
      </c>
      <c r="P93" s="11">
        <f t="shared" si="88"/>
        <v>0.000664910947718724</v>
      </c>
      <c r="Q93" s="16">
        <f t="shared" si="89"/>
        <v>8.64384232034342e-5</v>
      </c>
      <c r="R93" s="11">
        <f t="shared" si="90"/>
        <v>0.0098696</v>
      </c>
      <c r="S93" s="17">
        <f t="shared" si="91"/>
        <v>0.00875804725656908</v>
      </c>
      <c r="T93" s="3">
        <v>0.01</v>
      </c>
      <c r="U93" s="18">
        <f t="shared" si="92"/>
        <v>8.75804725656908e-5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0.0148875804725657</v>
      </c>
      <c r="AR93" s="25">
        <f t="shared" si="96"/>
        <v>7.592</v>
      </c>
      <c r="AS93" s="1">
        <f t="shared" si="97"/>
        <v>0.13</v>
      </c>
      <c r="AT93" s="2">
        <f t="shared" si="101"/>
        <v>24.2</v>
      </c>
      <c r="AU93" s="1">
        <f t="shared" si="98"/>
        <v>2382.3954030582</v>
      </c>
    </row>
    <row r="94" s="1" customFormat="1" spans="1:47">
      <c r="A94" s="6"/>
      <c r="B94" s="6"/>
      <c r="C94" s="9">
        <v>3</v>
      </c>
      <c r="D94" s="12">
        <v>-3.67557054922581</v>
      </c>
      <c r="E94" s="13">
        <f t="shared" si="99"/>
        <v>-13.0274390472143</v>
      </c>
      <c r="F94" s="9" t="s">
        <v>107</v>
      </c>
      <c r="G94" s="6">
        <v>4</v>
      </c>
      <c r="H94" s="11">
        <f t="shared" si="83"/>
        <v>-3.67557054922581</v>
      </c>
      <c r="I94" s="11">
        <f t="shared" si="84"/>
        <v>269.474429450774</v>
      </c>
      <c r="J94" s="11">
        <f t="shared" si="85"/>
        <v>0.0107164208926054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0.302699093678445</v>
      </c>
      <c r="P94" s="11">
        <f t="shared" si="88"/>
        <v>0.00324385089166842</v>
      </c>
      <c r="Q94" s="16">
        <f t="shared" si="89"/>
        <v>0.000421700615916895</v>
      </c>
      <c r="R94" s="11">
        <f t="shared" si="90"/>
        <v>0.0098696</v>
      </c>
      <c r="S94" s="17">
        <f t="shared" si="91"/>
        <v>0.0427272246004798</v>
      </c>
      <c r="T94" s="3">
        <v>0.01</v>
      </c>
      <c r="U94" s="18">
        <f t="shared" si="92"/>
        <v>0.000427272246004798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0.0152272722460048</v>
      </c>
      <c r="AR94" s="25">
        <f t="shared" si="96"/>
        <v>7.592</v>
      </c>
      <c r="AS94" s="1">
        <f t="shared" si="97"/>
        <v>0.13</v>
      </c>
      <c r="AT94" s="2">
        <f t="shared" si="101"/>
        <v>24.2</v>
      </c>
      <c r="AU94" s="1">
        <f t="shared" si="98"/>
        <v>2436.75481498477</v>
      </c>
    </row>
    <row r="95" s="1" customFormat="1" spans="1:47">
      <c r="A95" s="6"/>
      <c r="B95" s="6"/>
      <c r="C95" s="9">
        <v>4</v>
      </c>
      <c r="D95" s="12">
        <v>6.03230328056667</v>
      </c>
      <c r="E95" s="13">
        <f t="shared" si="99"/>
        <v>-3.67557054922581</v>
      </c>
      <c r="F95" s="9" t="s">
        <v>107</v>
      </c>
      <c r="G95" s="6">
        <v>5</v>
      </c>
      <c r="H95" s="11">
        <f t="shared" si="83"/>
        <v>6.03230328056667</v>
      </c>
      <c r="I95" s="11">
        <f t="shared" si="84"/>
        <v>279.182303280567</v>
      </c>
      <c r="J95" s="11">
        <f t="shared" si="85"/>
        <v>0.0376448466757935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0.284482480647438</v>
      </c>
      <c r="O95" s="11">
        <f t="shared" si="100"/>
        <v>0.0908927621393388</v>
      </c>
      <c r="P95" s="11">
        <f t="shared" si="88"/>
        <v>0.00342164409467477</v>
      </c>
      <c r="Q95" s="16">
        <f t="shared" si="89"/>
        <v>0.000444813732307721</v>
      </c>
      <c r="R95" s="11">
        <f t="shared" si="90"/>
        <v>0.0098696</v>
      </c>
      <c r="S95" s="17">
        <f t="shared" si="91"/>
        <v>0.0450690739551472</v>
      </c>
      <c r="T95" s="3">
        <v>0.01</v>
      </c>
      <c r="U95" s="18">
        <f t="shared" si="92"/>
        <v>0.000450690739551472</v>
      </c>
      <c r="V95" s="17"/>
      <c r="W95" s="3"/>
      <c r="X95" s="18"/>
      <c r="Y95" s="19">
        <v>0.02</v>
      </c>
      <c r="Z95" s="3">
        <v>0.49</v>
      </c>
      <c r="AA95" s="20">
        <f t="shared" si="93"/>
        <v>0.0098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</v>
      </c>
      <c r="AO95" s="3">
        <v>0.5</v>
      </c>
      <c r="AP95" s="3">
        <f t="shared" si="94"/>
        <v>0.005</v>
      </c>
      <c r="AQ95" s="1">
        <f t="shared" si="95"/>
        <v>0.0152506907395515</v>
      </c>
      <c r="AR95" s="25">
        <f t="shared" si="96"/>
        <v>7.592</v>
      </c>
      <c r="AS95" s="1">
        <f t="shared" si="97"/>
        <v>0.13</v>
      </c>
      <c r="AT95" s="2">
        <f t="shared" si="101"/>
        <v>24.2</v>
      </c>
      <c r="AU95" s="1">
        <f t="shared" si="98"/>
        <v>2440.50237567637</v>
      </c>
    </row>
    <row r="96" s="1" customFormat="1" spans="1:47">
      <c r="A96" s="6"/>
      <c r="B96" s="6"/>
      <c r="C96" s="9">
        <v>5</v>
      </c>
      <c r="D96" s="12">
        <v>13.8249838833226</v>
      </c>
      <c r="E96" s="13">
        <f t="shared" si="99"/>
        <v>6.03230328056667</v>
      </c>
      <c r="F96" s="9" t="s">
        <v>109</v>
      </c>
      <c r="G96" s="6">
        <v>6</v>
      </c>
      <c r="H96" s="11">
        <f t="shared" si="83"/>
        <v>13.8249838833226</v>
      </c>
      <c r="I96" s="11">
        <f t="shared" si="84"/>
        <v>286.974983883323</v>
      </c>
      <c r="J96" s="11">
        <f t="shared" si="85"/>
        <v>0.0970514535394642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0.163391118044664</v>
      </c>
      <c r="P96" s="11">
        <f t="shared" si="88"/>
        <v>0.0158573455016728</v>
      </c>
      <c r="Q96" s="16">
        <f t="shared" si="89"/>
        <v>0.00206145491521747</v>
      </c>
      <c r="R96" s="11">
        <f t="shared" si="90"/>
        <v>0.0098696</v>
      </c>
      <c r="S96" s="17">
        <f t="shared" si="91"/>
        <v>0.208869145174826</v>
      </c>
      <c r="T96" s="3">
        <v>0.01</v>
      </c>
      <c r="U96" s="18">
        <f t="shared" si="92"/>
        <v>0.00208869145174826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0.0291886914517483</v>
      </c>
      <c r="AR96" s="25">
        <f t="shared" si="96"/>
        <v>7.592</v>
      </c>
      <c r="AS96" s="1">
        <f t="shared" si="97"/>
        <v>0.13</v>
      </c>
      <c r="AT96" s="2">
        <f t="shared" si="101"/>
        <v>24.2</v>
      </c>
      <c r="AU96" s="1">
        <f t="shared" si="98"/>
        <v>4670.94061819336</v>
      </c>
    </row>
    <row r="97" s="1" customFormat="1" spans="1:47">
      <c r="A97" s="6"/>
      <c r="B97" s="6"/>
      <c r="C97" s="9">
        <v>6</v>
      </c>
      <c r="D97" s="12">
        <v>18.3392875013333</v>
      </c>
      <c r="E97" s="13">
        <f t="shared" si="99"/>
        <v>13.8249838833226</v>
      </c>
      <c r="F97" s="9" t="s">
        <v>107</v>
      </c>
      <c r="G97" s="6">
        <v>7</v>
      </c>
      <c r="H97" s="11">
        <f t="shared" si="83"/>
        <v>18.3392875013333</v>
      </c>
      <c r="I97" s="11">
        <f t="shared" si="84"/>
        <v>291.489287501333</v>
      </c>
      <c r="J97" s="11">
        <f t="shared" si="85"/>
        <v>0.164137019555355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0.223453772542991</v>
      </c>
      <c r="P97" s="11">
        <f t="shared" si="88"/>
        <v>0.0366770362336068</v>
      </c>
      <c r="Q97" s="16">
        <f t="shared" si="89"/>
        <v>0.00476801471036888</v>
      </c>
      <c r="R97" s="11">
        <f t="shared" si="90"/>
        <v>0.0098696</v>
      </c>
      <c r="S97" s="17">
        <f t="shared" si="91"/>
        <v>0.483101109504831</v>
      </c>
      <c r="T97" s="3">
        <v>0.01</v>
      </c>
      <c r="U97" s="18">
        <f t="shared" si="92"/>
        <v>0.00483101109504831</v>
      </c>
      <c r="V97" s="17"/>
      <c r="W97" s="3"/>
      <c r="X97" s="18"/>
      <c r="Y97" s="19">
        <v>0.04</v>
      </c>
      <c r="Z97" s="3">
        <v>0.49</v>
      </c>
      <c r="AA97" s="20">
        <f t="shared" si="93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0.0319310110950483</v>
      </c>
      <c r="AR97" s="25">
        <f t="shared" si="96"/>
        <v>7.592</v>
      </c>
      <c r="AS97" s="1">
        <f t="shared" si="97"/>
        <v>0.13</v>
      </c>
      <c r="AT97" s="2">
        <f t="shared" si="101"/>
        <v>24.2</v>
      </c>
      <c r="AU97" s="1">
        <f t="shared" si="98"/>
        <v>5109.78222337921</v>
      </c>
    </row>
    <row r="98" s="1" customFormat="1" spans="1:47">
      <c r="A98" s="6"/>
      <c r="B98" s="6"/>
      <c r="C98" s="9">
        <v>7</v>
      </c>
      <c r="D98" s="12">
        <v>22.254194963871</v>
      </c>
      <c r="E98" s="13">
        <f t="shared" si="99"/>
        <v>18.3392875013333</v>
      </c>
      <c r="F98" s="9" t="s">
        <v>107</v>
      </c>
      <c r="G98" s="6">
        <v>8</v>
      </c>
      <c r="H98" s="11">
        <f t="shared" si="83"/>
        <v>22.254194963871</v>
      </c>
      <c r="I98" s="11">
        <f t="shared" si="84"/>
        <v>295.404194963871</v>
      </c>
      <c r="J98" s="11">
        <f t="shared" si="85"/>
        <v>0.255542778968943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0.262696736309384</v>
      </c>
      <c r="P98" s="11">
        <f t="shared" si="88"/>
        <v>0.0671302540225718</v>
      </c>
      <c r="Q98" s="16">
        <f t="shared" si="89"/>
        <v>0.00872693302293434</v>
      </c>
      <c r="R98" s="11">
        <f t="shared" si="90"/>
        <v>0.0098696</v>
      </c>
      <c r="S98" s="17">
        <f t="shared" si="91"/>
        <v>0.884223577747258</v>
      </c>
      <c r="T98" s="3">
        <v>0.01</v>
      </c>
      <c r="U98" s="18">
        <f t="shared" si="92"/>
        <v>0.00884223577747258</v>
      </c>
      <c r="V98" s="17"/>
      <c r="W98" s="3"/>
      <c r="X98" s="18"/>
      <c r="Y98" s="19">
        <v>0.04</v>
      </c>
      <c r="Z98" s="3">
        <v>0.49</v>
      </c>
      <c r="AA98" s="20">
        <f t="shared" si="93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0.0359422357774726</v>
      </c>
      <c r="AR98" s="25">
        <f t="shared" si="96"/>
        <v>7.592</v>
      </c>
      <c r="AS98" s="1">
        <f t="shared" si="97"/>
        <v>0.13</v>
      </c>
      <c r="AT98" s="2">
        <f t="shared" si="101"/>
        <v>24.2</v>
      </c>
      <c r="AU98" s="1">
        <f t="shared" si="98"/>
        <v>5751.68123857857</v>
      </c>
    </row>
    <row r="99" s="1" customFormat="1" spans="1:47">
      <c r="A99" s="6"/>
      <c r="B99" s="6"/>
      <c r="C99" s="9">
        <v>8</v>
      </c>
      <c r="D99" s="12">
        <v>19.4705121643871</v>
      </c>
      <c r="E99" s="13">
        <f t="shared" si="99"/>
        <v>22.254194963871</v>
      </c>
      <c r="F99" s="9" t="s">
        <v>107</v>
      </c>
      <c r="G99" s="6">
        <v>9</v>
      </c>
      <c r="H99" s="11">
        <f t="shared" si="83"/>
        <v>19.4705121643871</v>
      </c>
      <c r="I99" s="11">
        <f t="shared" si="84"/>
        <v>292.620512164387</v>
      </c>
      <c r="J99" s="11">
        <f t="shared" si="85"/>
        <v>0.186761905185644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0.271486482286813</v>
      </c>
      <c r="P99" s="11">
        <f t="shared" si="88"/>
        <v>0.0507033326640337</v>
      </c>
      <c r="Q99" s="16">
        <f t="shared" si="89"/>
        <v>0.00659143324632437</v>
      </c>
      <c r="R99" s="11">
        <f t="shared" si="90"/>
        <v>0.0098696</v>
      </c>
      <c r="S99" s="17">
        <f t="shared" si="91"/>
        <v>0.667852116228051</v>
      </c>
      <c r="T99" s="3">
        <v>0.01</v>
      </c>
      <c r="U99" s="18">
        <f t="shared" si="92"/>
        <v>0.00667852116228051</v>
      </c>
      <c r="V99" s="17"/>
      <c r="W99" s="3"/>
      <c r="X99" s="18"/>
      <c r="Y99" s="19">
        <v>0.02</v>
      </c>
      <c r="Z99" s="3">
        <v>0.49</v>
      </c>
      <c r="AA99" s="20">
        <f t="shared" si="93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4"/>
        <v>0.005</v>
      </c>
      <c r="AQ99" s="1">
        <f t="shared" si="95"/>
        <v>0.0214785211622805</v>
      </c>
      <c r="AR99" s="25">
        <f t="shared" si="96"/>
        <v>7.592</v>
      </c>
      <c r="AS99" s="1">
        <f t="shared" si="97"/>
        <v>0.13</v>
      </c>
      <c r="AT99" s="2">
        <f t="shared" si="101"/>
        <v>24.2</v>
      </c>
      <c r="AU99" s="1">
        <f t="shared" si="98"/>
        <v>3437.11526367903</v>
      </c>
    </row>
    <row r="100" s="1" customFormat="1" spans="1:47">
      <c r="A100" s="6"/>
      <c r="B100" s="6"/>
      <c r="C100" s="9">
        <v>9</v>
      </c>
      <c r="D100" s="12">
        <v>12.6973148056</v>
      </c>
      <c r="E100" s="13">
        <f t="shared" si="99"/>
        <v>19.4705121643871</v>
      </c>
      <c r="F100" s="9" t="s">
        <v>107</v>
      </c>
      <c r="G100" s="6">
        <v>10</v>
      </c>
      <c r="H100" s="11">
        <f t="shared" si="83"/>
        <v>12.6973148056</v>
      </c>
      <c r="I100" s="11">
        <f t="shared" si="84"/>
        <v>285.8473148056</v>
      </c>
      <c r="J100" s="11">
        <f t="shared" si="85"/>
        <v>0.0848929463696299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0.296703149622779</v>
      </c>
      <c r="P100" s="11">
        <f t="shared" si="88"/>
        <v>0.0251880045686269</v>
      </c>
      <c r="Q100" s="16">
        <f t="shared" si="89"/>
        <v>0.00327444059392149</v>
      </c>
      <c r="R100" s="11">
        <f t="shared" si="90"/>
        <v>0.0098696</v>
      </c>
      <c r="S100" s="17">
        <f t="shared" si="91"/>
        <v>0.331770344686866</v>
      </c>
      <c r="T100" s="3">
        <v>0.01</v>
      </c>
      <c r="U100" s="18">
        <f t="shared" si="92"/>
        <v>0.00331770344686866</v>
      </c>
      <c r="V100" s="17"/>
      <c r="W100" s="3"/>
      <c r="X100" s="18"/>
      <c r="Y100" s="19">
        <v>0.02</v>
      </c>
      <c r="Z100" s="3">
        <v>0.49</v>
      </c>
      <c r="AA100" s="20">
        <f t="shared" si="93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0.0181177034468687</v>
      </c>
      <c r="AR100" s="25">
        <f t="shared" si="96"/>
        <v>7.592</v>
      </c>
      <c r="AS100" s="1">
        <f t="shared" si="97"/>
        <v>0.13</v>
      </c>
      <c r="AT100" s="2">
        <f t="shared" si="101"/>
        <v>24.2</v>
      </c>
      <c r="AU100" s="1">
        <f t="shared" si="98"/>
        <v>2899.29807501843</v>
      </c>
    </row>
    <row r="101" s="1" customFormat="1" spans="1:47">
      <c r="A101" s="6"/>
      <c r="B101" s="6"/>
      <c r="C101" s="9">
        <v>10</v>
      </c>
      <c r="D101" s="12">
        <v>2.5553701533871</v>
      </c>
      <c r="E101" s="13">
        <f t="shared" si="99"/>
        <v>12.6973148056</v>
      </c>
      <c r="F101" s="9" t="s">
        <v>107</v>
      </c>
      <c r="G101" s="6">
        <v>11</v>
      </c>
      <c r="H101" s="11">
        <f t="shared" si="83"/>
        <v>2.5553701533871</v>
      </c>
      <c r="I101" s="11">
        <f t="shared" si="84"/>
        <v>275.705370153387</v>
      </c>
      <c r="J101" s="11">
        <f t="shared" si="85"/>
        <v>0.0242489181083366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0.257939387801444</v>
      </c>
      <c r="O101" s="11">
        <f t="shared" si="100"/>
        <v>0.0894957572527076</v>
      </c>
      <c r="P101" s="11">
        <f t="shared" si="88"/>
        <v>0.00217017528866448</v>
      </c>
      <c r="Q101" s="16">
        <f t="shared" si="89"/>
        <v>0.000282122787526382</v>
      </c>
      <c r="R101" s="11">
        <f t="shared" si="90"/>
        <v>0.0098696</v>
      </c>
      <c r="S101" s="17">
        <f t="shared" si="91"/>
        <v>0.0285850275113867</v>
      </c>
      <c r="T101" s="3">
        <v>0.01</v>
      </c>
      <c r="U101" s="18">
        <f t="shared" si="92"/>
        <v>0.000285850275113867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0.0150858502751139</v>
      </c>
      <c r="AR101" s="25">
        <f t="shared" si="96"/>
        <v>7.592</v>
      </c>
      <c r="AS101" s="1">
        <f t="shared" si="97"/>
        <v>0.13</v>
      </c>
      <c r="AT101" s="2">
        <f t="shared" si="101"/>
        <v>24.2</v>
      </c>
      <c r="AU101" s="1">
        <f t="shared" si="98"/>
        <v>2414.12366588953</v>
      </c>
    </row>
    <row r="102" s="1" customFormat="1" spans="1:48">
      <c r="A102" s="6"/>
      <c r="B102" s="6"/>
      <c r="C102" s="9">
        <v>11</v>
      </c>
      <c r="D102" s="12">
        <v>-9.85886366733333</v>
      </c>
      <c r="E102" s="13">
        <f t="shared" si="99"/>
        <v>2.5553701533871</v>
      </c>
      <c r="F102" s="9" t="s">
        <v>109</v>
      </c>
      <c r="G102" s="6">
        <v>12</v>
      </c>
      <c r="H102" s="11">
        <f t="shared" si="83"/>
        <v>-9.85886366733333</v>
      </c>
      <c r="I102" s="11">
        <f t="shared" si="84"/>
        <v>263.291136332667</v>
      </c>
      <c r="J102" s="11">
        <f t="shared" si="85"/>
        <v>0.00458696555462698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0.163245581964043</v>
      </c>
      <c r="P102" s="11">
        <f t="shared" si="88"/>
        <v>0.000748801861414101</v>
      </c>
      <c r="Q102" s="16">
        <f t="shared" si="89"/>
        <v>9.73442419838331e-5</v>
      </c>
      <c r="R102" s="11">
        <f t="shared" si="90"/>
        <v>0.0098696</v>
      </c>
      <c r="S102" s="17">
        <f t="shared" si="91"/>
        <v>0.00986303821672947</v>
      </c>
      <c r="T102" s="3">
        <v>0.01</v>
      </c>
      <c r="U102" s="18">
        <f t="shared" si="92"/>
        <v>9.86303821672947e-5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0.0148986303821673</v>
      </c>
      <c r="AR102" s="25">
        <f t="shared" si="96"/>
        <v>7.592</v>
      </c>
      <c r="AS102" s="1">
        <f t="shared" si="97"/>
        <v>0.13</v>
      </c>
      <c r="AT102" s="2">
        <f t="shared" si="101"/>
        <v>24.2</v>
      </c>
      <c r="AU102" s="1">
        <f t="shared" si="98"/>
        <v>2384.16367251526</v>
      </c>
      <c r="AV102" s="1">
        <f>SUM(AU91:AU102)</f>
        <v>38670.1785189015</v>
      </c>
    </row>
    <row r="103" s="1" customFormat="1" spans="1:46">
      <c r="A103" s="6"/>
      <c r="B103" s="6"/>
      <c r="C103" s="9">
        <v>12</v>
      </c>
      <c r="D103" s="12">
        <v>-19.9168870996774</v>
      </c>
      <c r="E103" s="13">
        <f t="shared" si="99"/>
        <v>-9.85886366733333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105</v>
      </c>
      <c r="B107" s="6">
        <f>F9</f>
        <v>122.786</v>
      </c>
      <c r="C107" s="9" t="s">
        <v>106</v>
      </c>
      <c r="D107" s="10">
        <v>-17</v>
      </c>
      <c r="E107" s="9"/>
      <c r="F107" s="9"/>
      <c r="G107" s="6">
        <v>1</v>
      </c>
      <c r="H107" s="11">
        <f t="shared" ref="H107:H118" si="102">E108</f>
        <v>-17</v>
      </c>
      <c r="I107" s="11">
        <f t="shared" ref="I107:I118" si="103">H107+273.15</f>
        <v>256.15</v>
      </c>
      <c r="J107" s="11">
        <f t="shared" ref="J107:J118" si="104">EXP(($C$18*(I107-$C$16))/($C$19*I107*$C$16))</f>
        <v>0.0016359658543035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0.00451965832619646</v>
      </c>
      <c r="Q107" s="16">
        <f t="shared" ref="Q107:Q118" si="108">P107*$B$109</f>
        <v>0.00131070091459697</v>
      </c>
      <c r="R107" s="11">
        <f t="shared" ref="R107:R118" si="109">L107*$B$109</f>
        <v>0.80117865</v>
      </c>
      <c r="S107" s="17">
        <f t="shared" ref="S107:S118" si="110">Q107/R107</f>
        <v>0.0016359658543035</v>
      </c>
      <c r="T107" s="3">
        <v>0.27</v>
      </c>
      <c r="U107" s="18">
        <f t="shared" ref="U107:U118" si="111">S107*T107</f>
        <v>0.000441710780661944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0.226485824404683</v>
      </c>
      <c r="AC107" s="25">
        <f t="shared" ref="AC107:AC118" si="113">$B$107/12</f>
        <v>10.2321666666667</v>
      </c>
      <c r="AD107" s="1">
        <f t="shared" ref="AD107:AD118" si="114">$B$109</f>
        <v>0.29</v>
      </c>
      <c r="AE107" s="26">
        <f t="shared" ref="AE107:AE118" si="115">$E$9/12</f>
        <v>213.746666666667</v>
      </c>
      <c r="AF107" s="1">
        <f t="shared" ref="AF107:AF118" si="116">AE107*10000*AC107*AB107</f>
        <v>4953452.2545239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108</v>
      </c>
      <c r="B108" s="6">
        <v>27</v>
      </c>
      <c r="C108" s="9">
        <v>1</v>
      </c>
      <c r="D108" s="12">
        <v>-18.7256979167742</v>
      </c>
      <c r="E108" s="13">
        <f t="shared" ref="E108:E119" si="117">D107</f>
        <v>-17</v>
      </c>
      <c r="F108" s="9" t="s">
        <v>107</v>
      </c>
      <c r="G108" s="6">
        <v>2</v>
      </c>
      <c r="H108" s="11">
        <f t="shared" si="102"/>
        <v>-18.7256979167742</v>
      </c>
      <c r="I108" s="11">
        <f t="shared" si="103"/>
        <v>254.424302083226</v>
      </c>
      <c r="J108" s="11">
        <f t="shared" si="104"/>
        <v>0.00126415870577006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8">L108+O107-P107-N108</f>
        <v>5.5208503416738</v>
      </c>
      <c r="P108" s="11">
        <f t="shared" si="107"/>
        <v>0.00697923102268052</v>
      </c>
      <c r="Q108" s="16">
        <f t="shared" si="108"/>
        <v>0.00202397699657735</v>
      </c>
      <c r="R108" s="11">
        <f t="shared" si="109"/>
        <v>0.80117865</v>
      </c>
      <c r="S108" s="17">
        <f t="shared" si="110"/>
        <v>0.00252624929106305</v>
      </c>
      <c r="T108" s="3">
        <v>0.27</v>
      </c>
      <c r="U108" s="18">
        <f t="shared" si="111"/>
        <v>0.000682087308587024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0.226532529564058</v>
      </c>
      <c r="AC108" s="25">
        <f t="shared" si="113"/>
        <v>10.2321666666667</v>
      </c>
      <c r="AD108" s="1">
        <f t="shared" si="114"/>
        <v>0.29</v>
      </c>
      <c r="AE108" s="26">
        <f t="shared" si="115"/>
        <v>213.746666666667</v>
      </c>
      <c r="AF108" s="1">
        <f t="shared" si="116"/>
        <v>4954473.73910298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70</v>
      </c>
      <c r="B109" s="6">
        <f>G9</f>
        <v>0.29</v>
      </c>
      <c r="C109" s="9">
        <v>2</v>
      </c>
      <c r="D109" s="12">
        <v>-13.0274390472143</v>
      </c>
      <c r="E109" s="13">
        <f t="shared" si="117"/>
        <v>-18.7256979167742</v>
      </c>
      <c r="F109" s="9" t="s">
        <v>107</v>
      </c>
      <c r="G109" s="6">
        <v>3</v>
      </c>
      <c r="H109" s="11">
        <f t="shared" si="102"/>
        <v>-13.0274390472143</v>
      </c>
      <c r="I109" s="11">
        <f t="shared" si="103"/>
        <v>260.122560952786</v>
      </c>
      <c r="J109" s="11">
        <f t="shared" si="104"/>
        <v>0.00292340503242369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8"/>
        <v>8.27655611065112</v>
      </c>
      <c r="P109" s="11">
        <f t="shared" si="107"/>
        <v>0.0241957257850145</v>
      </c>
      <c r="Q109" s="16">
        <f t="shared" si="108"/>
        <v>0.00701676047765422</v>
      </c>
      <c r="R109" s="11">
        <f t="shared" si="109"/>
        <v>0.80117865</v>
      </c>
      <c r="S109" s="17">
        <f t="shared" si="110"/>
        <v>0.00875804725656907</v>
      </c>
      <c r="T109" s="3">
        <v>0.27</v>
      </c>
      <c r="U109" s="18">
        <f t="shared" si="111"/>
        <v>0.00236467275927365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0.226859455917127</v>
      </c>
      <c r="AC109" s="25">
        <f t="shared" si="113"/>
        <v>10.2321666666667</v>
      </c>
      <c r="AD109" s="1">
        <f t="shared" si="114"/>
        <v>0.29</v>
      </c>
      <c r="AE109" s="26">
        <f t="shared" si="115"/>
        <v>213.746666666667</v>
      </c>
      <c r="AF109" s="1">
        <f t="shared" si="116"/>
        <v>4961623.91764032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2">
        <v>-3.67557054922581</v>
      </c>
      <c r="E110" s="13">
        <f t="shared" si="117"/>
        <v>-13.0274390472143</v>
      </c>
      <c r="F110" s="9" t="s">
        <v>107</v>
      </c>
      <c r="G110" s="6">
        <v>4</v>
      </c>
      <c r="H110" s="11">
        <f t="shared" si="102"/>
        <v>-3.67557054922581</v>
      </c>
      <c r="I110" s="11">
        <f t="shared" si="103"/>
        <v>269.474429450774</v>
      </c>
      <c r="J110" s="11">
        <f t="shared" si="104"/>
        <v>0.0107164208926054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8"/>
        <v>11.0150453848661</v>
      </c>
      <c r="P110" s="11">
        <f t="shared" si="107"/>
        <v>0.118041862495376</v>
      </c>
      <c r="Q110" s="16">
        <f t="shared" si="108"/>
        <v>0.0342321401236591</v>
      </c>
      <c r="R110" s="11">
        <f t="shared" si="109"/>
        <v>0.80117865</v>
      </c>
      <c r="S110" s="17">
        <f t="shared" si="110"/>
        <v>0.0427272246004797</v>
      </c>
      <c r="T110" s="3">
        <v>0.27</v>
      </c>
      <c r="U110" s="18">
        <f t="shared" si="111"/>
        <v>0.0115363506421295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2"/>
        <v>0.228641512929766</v>
      </c>
      <c r="AC110" s="25">
        <f t="shared" si="113"/>
        <v>10.2321666666667</v>
      </c>
      <c r="AD110" s="1">
        <f t="shared" si="114"/>
        <v>0.29</v>
      </c>
      <c r="AE110" s="26">
        <f t="shared" si="115"/>
        <v>213.746666666667</v>
      </c>
      <c r="AF110" s="1">
        <f t="shared" si="116"/>
        <v>5000599.1354057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2">
        <v>6.03230328056667</v>
      </c>
      <c r="E111" s="13">
        <f t="shared" si="117"/>
        <v>-3.67557054922581</v>
      </c>
      <c r="F111" s="9" t="s">
        <v>107</v>
      </c>
      <c r="G111" s="6">
        <v>5</v>
      </c>
      <c r="H111" s="11">
        <f t="shared" si="102"/>
        <v>6.03230328056667</v>
      </c>
      <c r="I111" s="11">
        <f t="shared" si="103"/>
        <v>279.182303280567</v>
      </c>
      <c r="J111" s="11">
        <f t="shared" si="104"/>
        <v>0.0376448466757935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10.3521533462522</v>
      </c>
      <c r="O111" s="11">
        <f t="shared" si="118"/>
        <v>3.30753517611853</v>
      </c>
      <c r="P111" s="11">
        <f t="shared" si="107"/>
        <v>0.124511654579776</v>
      </c>
      <c r="Q111" s="16">
        <f t="shared" si="108"/>
        <v>0.036108379828135</v>
      </c>
      <c r="R111" s="11">
        <f t="shared" si="109"/>
        <v>0.80117865</v>
      </c>
      <c r="S111" s="17">
        <f t="shared" si="110"/>
        <v>0.0450690739551472</v>
      </c>
      <c r="T111" s="3">
        <v>0.27</v>
      </c>
      <c r="U111" s="18">
        <f t="shared" si="111"/>
        <v>0.0121686499678897</v>
      </c>
      <c r="V111" s="3">
        <v>180.9</v>
      </c>
      <c r="W111" s="20">
        <v>6</v>
      </c>
      <c r="X111" s="20">
        <v>3</v>
      </c>
      <c r="Y111" s="20">
        <v>0.3</v>
      </c>
      <c r="Z111" s="20">
        <v>6</v>
      </c>
      <c r="AA111" s="3">
        <v>30.2</v>
      </c>
      <c r="AB111" s="2">
        <f t="shared" si="112"/>
        <v>0.228764368688761</v>
      </c>
      <c r="AC111" s="25">
        <f t="shared" si="113"/>
        <v>10.2321666666667</v>
      </c>
      <c r="AD111" s="1">
        <f t="shared" si="114"/>
        <v>0.29</v>
      </c>
      <c r="AE111" s="26">
        <f t="shared" si="115"/>
        <v>213.746666666667</v>
      </c>
      <c r="AF111" s="1">
        <f t="shared" si="116"/>
        <v>5003286.10328979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2">
        <v>13.8249838833226</v>
      </c>
      <c r="E112" s="13">
        <f t="shared" si="117"/>
        <v>6.03230328056667</v>
      </c>
      <c r="F112" s="9" t="s">
        <v>109</v>
      </c>
      <c r="G112" s="6">
        <v>6</v>
      </c>
      <c r="H112" s="11">
        <f t="shared" si="102"/>
        <v>13.8249838833226</v>
      </c>
      <c r="I112" s="11">
        <f t="shared" si="103"/>
        <v>286.974983883323</v>
      </c>
      <c r="J112" s="11">
        <f t="shared" si="104"/>
        <v>0.0970514535394642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8"/>
        <v>5.94570852153876</v>
      </c>
      <c r="P112" s="11">
        <f t="shared" si="107"/>
        <v>0.577039654337315</v>
      </c>
      <c r="Q112" s="16">
        <f t="shared" si="108"/>
        <v>0.167341499757821</v>
      </c>
      <c r="R112" s="11">
        <f t="shared" si="109"/>
        <v>0.80117865</v>
      </c>
      <c r="S112" s="17">
        <f t="shared" si="110"/>
        <v>0.208869145174826</v>
      </c>
      <c r="T112" s="3">
        <v>0.27</v>
      </c>
      <c r="U112" s="18">
        <f t="shared" si="111"/>
        <v>0.0563946691972031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2"/>
        <v>0.286157484225017</v>
      </c>
      <c r="AC112" s="25">
        <f t="shared" si="113"/>
        <v>10.2321666666667</v>
      </c>
      <c r="AD112" s="1">
        <f t="shared" si="114"/>
        <v>0.29</v>
      </c>
      <c r="AE112" s="26">
        <f t="shared" si="115"/>
        <v>213.746666666667</v>
      </c>
      <c r="AF112" s="1">
        <f t="shared" si="116"/>
        <v>6258526.06497164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2">
        <v>18.3392875013333</v>
      </c>
      <c r="E113" s="13">
        <f t="shared" si="117"/>
        <v>13.8249838833226</v>
      </c>
      <c r="F113" s="9" t="s">
        <v>107</v>
      </c>
      <c r="G113" s="6">
        <v>7</v>
      </c>
      <c r="H113" s="11">
        <f t="shared" si="102"/>
        <v>18.3392875013333</v>
      </c>
      <c r="I113" s="11">
        <f t="shared" si="103"/>
        <v>291.489287501333</v>
      </c>
      <c r="J113" s="11">
        <f t="shared" si="104"/>
        <v>0.164137019555355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8"/>
        <v>8.13135386720144</v>
      </c>
      <c r="P113" s="11">
        <f t="shared" si="107"/>
        <v>1.33465618871235</v>
      </c>
      <c r="Q113" s="16">
        <f t="shared" si="108"/>
        <v>0.387050294726583</v>
      </c>
      <c r="R113" s="11">
        <f t="shared" si="109"/>
        <v>0.80117865</v>
      </c>
      <c r="S113" s="17">
        <f t="shared" si="110"/>
        <v>0.483101109504831</v>
      </c>
      <c r="T113" s="3">
        <v>0.27</v>
      </c>
      <c r="U113" s="18">
        <f t="shared" si="111"/>
        <v>0.130437299566304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12"/>
        <v>0.300543967305733</v>
      </c>
      <c r="AC113" s="25">
        <f t="shared" si="113"/>
        <v>10.2321666666667</v>
      </c>
      <c r="AD113" s="1">
        <f t="shared" si="114"/>
        <v>0.29</v>
      </c>
      <c r="AE113" s="26">
        <f t="shared" si="115"/>
        <v>213.746666666667</v>
      </c>
      <c r="AF113" s="1">
        <f t="shared" si="116"/>
        <v>6573171.61613652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2">
        <v>22.254194963871</v>
      </c>
      <c r="E114" s="13">
        <f t="shared" si="117"/>
        <v>18.3392875013333</v>
      </c>
      <c r="F114" s="9" t="s">
        <v>107</v>
      </c>
      <c r="G114" s="6">
        <v>8</v>
      </c>
      <c r="H114" s="11">
        <f t="shared" si="102"/>
        <v>22.254194963871</v>
      </c>
      <c r="I114" s="11">
        <f t="shared" si="103"/>
        <v>295.404194963871</v>
      </c>
      <c r="J114" s="11">
        <f t="shared" si="104"/>
        <v>0.255542778968943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8"/>
        <v>9.55938267848909</v>
      </c>
      <c r="P114" s="11">
        <f t="shared" si="107"/>
        <v>2.44283121488868</v>
      </c>
      <c r="Q114" s="16">
        <f t="shared" si="108"/>
        <v>0.708421052317718</v>
      </c>
      <c r="R114" s="11">
        <f t="shared" si="109"/>
        <v>0.80117865</v>
      </c>
      <c r="S114" s="17">
        <f t="shared" si="110"/>
        <v>0.884223577747258</v>
      </c>
      <c r="T114" s="3">
        <v>0.27</v>
      </c>
      <c r="U114" s="18">
        <f t="shared" si="111"/>
        <v>0.23874036599176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12"/>
        <v>0.321587253112199</v>
      </c>
      <c r="AC114" s="25">
        <f t="shared" si="113"/>
        <v>10.2321666666667</v>
      </c>
      <c r="AD114" s="1">
        <f t="shared" si="114"/>
        <v>0.29</v>
      </c>
      <c r="AE114" s="26">
        <f t="shared" si="115"/>
        <v>213.746666666667</v>
      </c>
      <c r="AF114" s="1">
        <f t="shared" si="116"/>
        <v>7033407.53507148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2">
        <v>19.4705121643871</v>
      </c>
      <c r="E115" s="13">
        <f t="shared" si="117"/>
        <v>22.254194963871</v>
      </c>
      <c r="F115" s="9" t="s">
        <v>107</v>
      </c>
      <c r="G115" s="6">
        <v>9</v>
      </c>
      <c r="H115" s="11">
        <f t="shared" si="102"/>
        <v>19.4705121643871</v>
      </c>
      <c r="I115" s="11">
        <f t="shared" si="103"/>
        <v>292.620512164387</v>
      </c>
      <c r="J115" s="11">
        <f t="shared" si="104"/>
        <v>0.186761905185644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8"/>
        <v>9.8792364636004</v>
      </c>
      <c r="P115" s="11">
        <f t="shared" si="107"/>
        <v>1.84506502372149</v>
      </c>
      <c r="Q115" s="16">
        <f t="shared" si="108"/>
        <v>0.535068856879233</v>
      </c>
      <c r="R115" s="11">
        <f t="shared" si="109"/>
        <v>0.80117865</v>
      </c>
      <c r="S115" s="17">
        <f t="shared" si="110"/>
        <v>0.667852116228051</v>
      </c>
      <c r="T115" s="3">
        <v>0.27</v>
      </c>
      <c r="U115" s="18">
        <f t="shared" si="111"/>
        <v>0.180320071381574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12"/>
        <v>0.26143618986944</v>
      </c>
      <c r="AC115" s="25">
        <f t="shared" si="113"/>
        <v>10.2321666666667</v>
      </c>
      <c r="AD115" s="1">
        <f t="shared" si="114"/>
        <v>0.29</v>
      </c>
      <c r="AE115" s="26">
        <f t="shared" si="115"/>
        <v>213.746666666667</v>
      </c>
      <c r="AF115" s="1">
        <f t="shared" si="116"/>
        <v>5717848.73303594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2">
        <v>12.6973148056</v>
      </c>
      <c r="E116" s="13">
        <f t="shared" si="117"/>
        <v>19.4705121643871</v>
      </c>
      <c r="F116" s="9" t="s">
        <v>107</v>
      </c>
      <c r="G116" s="6">
        <v>10</v>
      </c>
      <c r="H116" s="11">
        <f t="shared" si="102"/>
        <v>12.6973148056</v>
      </c>
      <c r="I116" s="11">
        <f t="shared" si="103"/>
        <v>285.8473148056</v>
      </c>
      <c r="J116" s="11">
        <f t="shared" si="104"/>
        <v>0.0848929463696299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8"/>
        <v>10.7968564398789</v>
      </c>
      <c r="P116" s="11">
        <f t="shared" si="107"/>
        <v>0.916576954711234</v>
      </c>
      <c r="Q116" s="16">
        <f t="shared" si="108"/>
        <v>0.265807316866258</v>
      </c>
      <c r="R116" s="11">
        <f t="shared" si="109"/>
        <v>0.80117865</v>
      </c>
      <c r="S116" s="17">
        <f t="shared" si="110"/>
        <v>0.331770344686866</v>
      </c>
      <c r="T116" s="3">
        <v>0.27</v>
      </c>
      <c r="U116" s="18">
        <f t="shared" si="111"/>
        <v>0.0895779930654538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12"/>
        <v>0.243805004052618</v>
      </c>
      <c r="AC116" s="25">
        <f t="shared" si="113"/>
        <v>10.2321666666667</v>
      </c>
      <c r="AD116" s="1">
        <f t="shared" si="114"/>
        <v>0.29</v>
      </c>
      <c r="AE116" s="26">
        <f t="shared" si="115"/>
        <v>213.746666666667</v>
      </c>
      <c r="AF116" s="1">
        <f t="shared" si="116"/>
        <v>5332238.56355259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2">
        <v>2.5553701533871</v>
      </c>
      <c r="E117" s="13">
        <f t="shared" si="117"/>
        <v>12.6973148056</v>
      </c>
      <c r="F117" s="9" t="s">
        <v>107</v>
      </c>
      <c r="G117" s="6">
        <v>11</v>
      </c>
      <c r="H117" s="11">
        <f t="shared" si="102"/>
        <v>2.5553701533871</v>
      </c>
      <c r="I117" s="11">
        <f t="shared" si="103"/>
        <v>275.705370153387</v>
      </c>
      <c r="J117" s="11">
        <f t="shared" si="104"/>
        <v>0.0242489181083366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9.38626551090929</v>
      </c>
      <c r="O117" s="11">
        <f t="shared" si="118"/>
        <v>3.25669897425838</v>
      </c>
      <c r="P117" s="11">
        <f t="shared" si="107"/>
        <v>0.0789714267302953</v>
      </c>
      <c r="Q117" s="16">
        <f t="shared" si="108"/>
        <v>0.0229017137517856</v>
      </c>
      <c r="R117" s="11">
        <f t="shared" si="109"/>
        <v>0.80117865</v>
      </c>
      <c r="S117" s="17">
        <f t="shared" si="110"/>
        <v>0.0285850275113867</v>
      </c>
      <c r="T117" s="3">
        <v>0.27</v>
      </c>
      <c r="U117" s="18">
        <f t="shared" si="111"/>
        <v>0.00771795742807441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0.227899599128275</v>
      </c>
      <c r="AC117" s="25">
        <f t="shared" si="113"/>
        <v>10.2321666666667</v>
      </c>
      <c r="AD117" s="1">
        <f t="shared" si="114"/>
        <v>0.29</v>
      </c>
      <c r="AE117" s="26">
        <f t="shared" si="115"/>
        <v>213.746666666667</v>
      </c>
      <c r="AF117" s="1">
        <f t="shared" si="116"/>
        <v>4984372.80158407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2">
        <v>-9.85886366733333</v>
      </c>
      <c r="E118" s="13">
        <f t="shared" si="117"/>
        <v>2.5553701533871</v>
      </c>
      <c r="F118" s="9" t="s">
        <v>109</v>
      </c>
      <c r="G118" s="6">
        <v>12</v>
      </c>
      <c r="H118" s="11">
        <f t="shared" si="102"/>
        <v>-9.85886366733333</v>
      </c>
      <c r="I118" s="11">
        <f t="shared" si="103"/>
        <v>263.291136332667</v>
      </c>
      <c r="J118" s="11">
        <f t="shared" si="104"/>
        <v>0.00458696555462698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8"/>
        <v>5.94041254752809</v>
      </c>
      <c r="P118" s="11">
        <f t="shared" si="107"/>
        <v>0.0272484677357852</v>
      </c>
      <c r="Q118" s="16">
        <f t="shared" si="108"/>
        <v>0.00790205564337772</v>
      </c>
      <c r="R118" s="11">
        <f t="shared" si="109"/>
        <v>0.80117865</v>
      </c>
      <c r="S118" s="17">
        <f t="shared" si="110"/>
        <v>0.00986303821672947</v>
      </c>
      <c r="T118" s="3">
        <v>0.27</v>
      </c>
      <c r="U118" s="18">
        <f t="shared" si="111"/>
        <v>0.00266302031851696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0.226917424847888</v>
      </c>
      <c r="AC118" s="25">
        <f t="shared" si="113"/>
        <v>10.2321666666667</v>
      </c>
      <c r="AD118" s="1">
        <f t="shared" si="114"/>
        <v>0.29</v>
      </c>
      <c r="AE118" s="26">
        <f t="shared" si="115"/>
        <v>213.746666666667</v>
      </c>
      <c r="AF118" s="1">
        <f t="shared" si="116"/>
        <v>4962891.75120793</v>
      </c>
      <c r="AG118" s="1">
        <f>SUM(AF107:AF118)</f>
        <v>65735892.2155229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2">
        <v>-19.9168870996774</v>
      </c>
      <c r="E119" s="13">
        <f t="shared" si="117"/>
        <v>-9.85886366733333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-17</v>
      </c>
      <c r="E123" s="9"/>
      <c r="F123" s="9"/>
      <c r="G123" s="6">
        <v>1</v>
      </c>
      <c r="H123" s="11">
        <f t="shared" ref="H123:H134" si="119">E124</f>
        <v>-17</v>
      </c>
      <c r="I123" s="11">
        <f t="shared" ref="I123:I134" si="120">H123+273.15</f>
        <v>256.15</v>
      </c>
      <c r="J123" s="11">
        <f t="shared" ref="J123:J134" si="121">EXP(($C$18*(I123-$C$16))/($C$19*I123*$C$16))</f>
        <v>0.0016359658543035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0.000852698122580069</v>
      </c>
      <c r="Q123" s="16">
        <f t="shared" ref="Q123:Q134" si="125">P123*$B$125</f>
        <v>0.000221701511870818</v>
      </c>
      <c r="R123" s="11">
        <f t="shared" ref="R123:R134" si="126">L123*$B$125</f>
        <v>0.1355172</v>
      </c>
      <c r="S123" s="17">
        <f t="shared" ref="S123:S134" si="127">Q123/R123</f>
        <v>0.0016359658543035</v>
      </c>
      <c r="T123" s="3">
        <v>0.01</v>
      </c>
      <c r="U123" s="18">
        <f t="shared" ref="U123:U134" si="128">S123*T123</f>
        <v>1.6359658543035e-5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0.00550635965854303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>$E$10/12</f>
        <v>1.70833333333333</v>
      </c>
      <c r="AX123" s="1">
        <f t="shared" ref="AX123:AX134" si="134">AW123*10000*AV123*0.67*AU123*AT123</f>
        <v>854.095458019621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-18.7256979167742</v>
      </c>
      <c r="E124" s="13">
        <f t="shared" ref="E124:E135" si="135">D123</f>
        <v>-17</v>
      </c>
      <c r="F124" s="9" t="s">
        <v>107</v>
      </c>
      <c r="G124" s="6">
        <v>2</v>
      </c>
      <c r="H124" s="11">
        <f t="shared" si="119"/>
        <v>-18.7256979167742</v>
      </c>
      <c r="I124" s="11">
        <f t="shared" si="120"/>
        <v>254.424302083226</v>
      </c>
      <c r="J124" s="11">
        <f t="shared" si="121"/>
        <v>0.00126415870577006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1.04158730187742</v>
      </c>
      <c r="P124" s="11">
        <f t="shared" si="124"/>
        <v>0.00131673165548788</v>
      </c>
      <c r="Q124" s="16">
        <f t="shared" si="125"/>
        <v>0.00034235023042685</v>
      </c>
      <c r="R124" s="11">
        <f t="shared" si="126"/>
        <v>0.1355172</v>
      </c>
      <c r="S124" s="17">
        <f t="shared" si="127"/>
        <v>0.00252624929106305</v>
      </c>
      <c r="T124" s="3">
        <v>0.01</v>
      </c>
      <c r="U124" s="18">
        <f t="shared" si="128"/>
        <v>2.52624929106305e-5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0.00551526249291063</v>
      </c>
      <c r="AU124" s="25">
        <f t="shared" si="132"/>
        <v>52.122</v>
      </c>
      <c r="AV124" s="1">
        <f t="shared" si="133"/>
        <v>0.26</v>
      </c>
      <c r="AW124" s="2">
        <f t="shared" ref="AW124:AW134" si="137">$E$10/12</f>
        <v>1.70833333333333</v>
      </c>
      <c r="AX124" s="1">
        <f t="shared" si="134"/>
        <v>855.476383144094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-13.0274390472143</v>
      </c>
      <c r="E125" s="13">
        <f t="shared" si="135"/>
        <v>-18.7256979167742</v>
      </c>
      <c r="F125" s="9" t="s">
        <v>107</v>
      </c>
      <c r="G125" s="6">
        <v>3</v>
      </c>
      <c r="H125" s="11">
        <f t="shared" si="119"/>
        <v>-13.0274390472143</v>
      </c>
      <c r="I125" s="11">
        <f t="shared" si="120"/>
        <v>260.122560952786</v>
      </c>
      <c r="J125" s="11">
        <f t="shared" si="121"/>
        <v>0.00292340503242369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1.56149057022193</v>
      </c>
      <c r="P125" s="11">
        <f t="shared" si="124"/>
        <v>0.00456486939106894</v>
      </c>
      <c r="Q125" s="16">
        <f t="shared" si="125"/>
        <v>0.00118686604167792</v>
      </c>
      <c r="R125" s="11">
        <f t="shared" si="126"/>
        <v>0.1355172</v>
      </c>
      <c r="S125" s="17">
        <f t="shared" si="127"/>
        <v>0.00875804725656908</v>
      </c>
      <c r="T125" s="3">
        <v>0.01</v>
      </c>
      <c r="U125" s="18">
        <f t="shared" si="128"/>
        <v>8.75804725656908e-5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0.00557758047256569</v>
      </c>
      <c r="AU125" s="25">
        <f t="shared" si="132"/>
        <v>52.122</v>
      </c>
      <c r="AV125" s="1">
        <f t="shared" si="133"/>
        <v>0.26</v>
      </c>
      <c r="AW125" s="2">
        <f t="shared" si="137"/>
        <v>1.70833333333333</v>
      </c>
      <c r="AX125" s="1">
        <f t="shared" si="134"/>
        <v>865.142570367039</v>
      </c>
    </row>
    <row r="126" s="1" customFormat="1" spans="1:50">
      <c r="A126" s="6"/>
      <c r="B126" s="6"/>
      <c r="C126" s="9">
        <v>3</v>
      </c>
      <c r="D126" s="12">
        <v>-3.67557054922581</v>
      </c>
      <c r="E126" s="13">
        <f t="shared" si="135"/>
        <v>-13.0274390472143</v>
      </c>
      <c r="F126" s="9" t="s">
        <v>107</v>
      </c>
      <c r="G126" s="6">
        <v>4</v>
      </c>
      <c r="H126" s="11">
        <f t="shared" si="119"/>
        <v>-3.67557054922581</v>
      </c>
      <c r="I126" s="11">
        <f t="shared" si="120"/>
        <v>269.474429450774</v>
      </c>
      <c r="J126" s="11">
        <f t="shared" si="121"/>
        <v>0.0107164208926054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2.07814570083086</v>
      </c>
      <c r="P126" s="11">
        <f t="shared" si="124"/>
        <v>0.022270284006262</v>
      </c>
      <c r="Q126" s="16">
        <f t="shared" si="125"/>
        <v>0.00579027384162813</v>
      </c>
      <c r="R126" s="11">
        <f t="shared" si="126"/>
        <v>0.1355172</v>
      </c>
      <c r="S126" s="17">
        <f t="shared" si="127"/>
        <v>0.0427272246004797</v>
      </c>
      <c r="T126" s="3">
        <v>0.01</v>
      </c>
      <c r="U126" s="18">
        <f t="shared" si="128"/>
        <v>0.000427272246004797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0.0059172722460048</v>
      </c>
      <c r="AU126" s="25">
        <f t="shared" si="132"/>
        <v>52.122</v>
      </c>
      <c r="AV126" s="1">
        <f t="shared" si="133"/>
        <v>0.26</v>
      </c>
      <c r="AW126" s="2">
        <f t="shared" si="137"/>
        <v>1.70833333333333</v>
      </c>
      <c r="AX126" s="1">
        <f t="shared" si="134"/>
        <v>917.832408810635</v>
      </c>
    </row>
    <row r="127" s="1" customFormat="1" spans="1:50">
      <c r="A127" s="6"/>
      <c r="B127" s="6"/>
      <c r="C127" s="9">
        <v>4</v>
      </c>
      <c r="D127" s="12">
        <v>6.03230328056667</v>
      </c>
      <c r="E127" s="13">
        <f t="shared" si="135"/>
        <v>-3.67557054922581</v>
      </c>
      <c r="F127" s="9" t="s">
        <v>107</v>
      </c>
      <c r="G127" s="6">
        <v>5</v>
      </c>
      <c r="H127" s="11">
        <f t="shared" si="119"/>
        <v>6.03230328056667</v>
      </c>
      <c r="I127" s="11">
        <f t="shared" si="120"/>
        <v>279.182303280567</v>
      </c>
      <c r="J127" s="11">
        <f t="shared" si="121"/>
        <v>0.0376448466757935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1.95308164598337</v>
      </c>
      <c r="O127" s="11">
        <f t="shared" si="136"/>
        <v>0.62401377084123</v>
      </c>
      <c r="P127" s="11">
        <f t="shared" si="124"/>
        <v>0.0234909027269018</v>
      </c>
      <c r="Q127" s="16">
        <f t="shared" si="125"/>
        <v>0.00610763470899447</v>
      </c>
      <c r="R127" s="11">
        <f t="shared" si="126"/>
        <v>0.1355172</v>
      </c>
      <c r="S127" s="17">
        <f t="shared" si="127"/>
        <v>0.0450690739551472</v>
      </c>
      <c r="T127" s="3">
        <v>0.01</v>
      </c>
      <c r="U127" s="18">
        <f t="shared" si="128"/>
        <v>0.000450690739551472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0.001</v>
      </c>
      <c r="AF127" s="3">
        <v>0.49</v>
      </c>
      <c r="AG127" s="18">
        <f t="shared" si="129"/>
        <v>0.00049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</v>
      </c>
      <c r="AR127" s="3">
        <v>0.5</v>
      </c>
      <c r="AS127" s="3">
        <f t="shared" si="130"/>
        <v>0.005</v>
      </c>
      <c r="AT127" s="2">
        <f t="shared" si="131"/>
        <v>0.00594069073955147</v>
      </c>
      <c r="AU127" s="25">
        <f t="shared" si="132"/>
        <v>52.122</v>
      </c>
      <c r="AV127" s="1">
        <f t="shared" si="133"/>
        <v>0.26</v>
      </c>
      <c r="AW127" s="2">
        <f t="shared" si="137"/>
        <v>1.70833333333333</v>
      </c>
      <c r="AX127" s="1">
        <f t="shared" si="134"/>
        <v>921.464868405033</v>
      </c>
    </row>
    <row r="128" s="1" customFormat="1" spans="1:50">
      <c r="A128" s="6"/>
      <c r="B128" s="6"/>
      <c r="C128" s="9">
        <v>5</v>
      </c>
      <c r="D128" s="12">
        <v>13.8249838833226</v>
      </c>
      <c r="E128" s="13">
        <f t="shared" si="135"/>
        <v>6.03230328056667</v>
      </c>
      <c r="F128" s="9" t="s">
        <v>109</v>
      </c>
      <c r="G128" s="6">
        <v>6</v>
      </c>
      <c r="H128" s="11">
        <f t="shared" si="119"/>
        <v>13.8249838833226</v>
      </c>
      <c r="I128" s="11">
        <f t="shared" si="120"/>
        <v>286.974983883323</v>
      </c>
      <c r="J128" s="11">
        <f t="shared" si="121"/>
        <v>0.0970514535394642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1.12174286811433</v>
      </c>
      <c r="P128" s="11">
        <f t="shared" si="124"/>
        <v>0.108866775848023</v>
      </c>
      <c r="Q128" s="16">
        <f t="shared" si="125"/>
        <v>0.028305361720486</v>
      </c>
      <c r="R128" s="11">
        <f t="shared" si="126"/>
        <v>0.1355172</v>
      </c>
      <c r="S128" s="17">
        <f t="shared" si="127"/>
        <v>0.208869145174826</v>
      </c>
      <c r="T128" s="3">
        <v>0.01</v>
      </c>
      <c r="U128" s="18">
        <f t="shared" si="128"/>
        <v>0.00208869145174826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0.0120386914517483</v>
      </c>
      <c r="AU128" s="25">
        <f t="shared" si="132"/>
        <v>52.122</v>
      </c>
      <c r="AV128" s="1">
        <f t="shared" si="133"/>
        <v>0.26</v>
      </c>
      <c r="AW128" s="2">
        <f t="shared" si="137"/>
        <v>1.70833333333333</v>
      </c>
      <c r="AX128" s="1">
        <f t="shared" si="134"/>
        <v>1867.3302012674</v>
      </c>
    </row>
    <row r="129" s="1" customFormat="1" spans="1:50">
      <c r="A129" s="6"/>
      <c r="B129" s="6"/>
      <c r="C129" s="9">
        <v>6</v>
      </c>
      <c r="D129" s="12">
        <v>18.3392875013333</v>
      </c>
      <c r="E129" s="13">
        <f t="shared" si="135"/>
        <v>13.8249838833226</v>
      </c>
      <c r="F129" s="9" t="s">
        <v>107</v>
      </c>
      <c r="G129" s="6">
        <v>7</v>
      </c>
      <c r="H129" s="11">
        <f t="shared" si="119"/>
        <v>18.3392875013333</v>
      </c>
      <c r="I129" s="11">
        <f t="shared" si="120"/>
        <v>291.489287501333</v>
      </c>
      <c r="J129" s="11">
        <f t="shared" si="121"/>
        <v>0.164137019555355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1.53409609226631</v>
      </c>
      <c r="P129" s="11">
        <f t="shared" si="124"/>
        <v>0.251801960296108</v>
      </c>
      <c r="Q129" s="16">
        <f t="shared" si="125"/>
        <v>0.0654685096769881</v>
      </c>
      <c r="R129" s="11">
        <f t="shared" si="126"/>
        <v>0.1355172</v>
      </c>
      <c r="S129" s="17">
        <f t="shared" si="127"/>
        <v>0.483101109504831</v>
      </c>
      <c r="T129" s="3">
        <v>0.01</v>
      </c>
      <c r="U129" s="18">
        <f t="shared" si="128"/>
        <v>0.00483101109504831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0.0147810110950483</v>
      </c>
      <c r="AU129" s="25">
        <f t="shared" si="132"/>
        <v>52.122</v>
      </c>
      <c r="AV129" s="1">
        <f t="shared" si="133"/>
        <v>0.26</v>
      </c>
      <c r="AW129" s="2">
        <f t="shared" si="137"/>
        <v>1.70833333333333</v>
      </c>
      <c r="AX129" s="1">
        <f t="shared" si="134"/>
        <v>2292.69339891953</v>
      </c>
    </row>
    <row r="130" s="1" customFormat="1" spans="1:50">
      <c r="A130" s="6"/>
      <c r="B130" s="6"/>
      <c r="C130" s="9">
        <v>7</v>
      </c>
      <c r="D130" s="12">
        <v>22.254194963871</v>
      </c>
      <c r="E130" s="13">
        <f t="shared" si="135"/>
        <v>18.3392875013333</v>
      </c>
      <c r="F130" s="9" t="s">
        <v>107</v>
      </c>
      <c r="G130" s="6">
        <v>8</v>
      </c>
      <c r="H130" s="11">
        <f t="shared" si="119"/>
        <v>22.254194963871</v>
      </c>
      <c r="I130" s="11">
        <f t="shared" si="120"/>
        <v>295.404194963871</v>
      </c>
      <c r="J130" s="11">
        <f t="shared" si="121"/>
        <v>0.255542778968943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1.8035141319702</v>
      </c>
      <c r="P130" s="11">
        <f t="shared" si="124"/>
        <v>0.460875013193426</v>
      </c>
      <c r="Q130" s="16">
        <f t="shared" si="125"/>
        <v>0.119827503430291</v>
      </c>
      <c r="R130" s="11">
        <f t="shared" si="126"/>
        <v>0.1355172</v>
      </c>
      <c r="S130" s="17">
        <f t="shared" si="127"/>
        <v>0.884223577747258</v>
      </c>
      <c r="T130" s="3">
        <v>0.01</v>
      </c>
      <c r="U130" s="18">
        <f t="shared" si="128"/>
        <v>0.00884223577747258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0.0187922357774726</v>
      </c>
      <c r="AU130" s="25">
        <f t="shared" si="132"/>
        <v>52.122</v>
      </c>
      <c r="AV130" s="1">
        <f t="shared" si="133"/>
        <v>0.26</v>
      </c>
      <c r="AW130" s="2">
        <f t="shared" si="137"/>
        <v>1.70833333333333</v>
      </c>
      <c r="AX130" s="1">
        <f t="shared" si="134"/>
        <v>2914.87738158754</v>
      </c>
    </row>
    <row r="131" s="1" customFormat="1" spans="1:50">
      <c r="A131" s="6"/>
      <c r="B131" s="6"/>
      <c r="C131" s="9">
        <v>8</v>
      </c>
      <c r="D131" s="12">
        <v>19.4705121643871</v>
      </c>
      <c r="E131" s="13">
        <f t="shared" si="135"/>
        <v>22.254194963871</v>
      </c>
      <c r="F131" s="9" t="s">
        <v>107</v>
      </c>
      <c r="G131" s="6">
        <v>9</v>
      </c>
      <c r="H131" s="11">
        <f t="shared" si="119"/>
        <v>19.4705121643871</v>
      </c>
      <c r="I131" s="11">
        <f t="shared" si="120"/>
        <v>292.620512164387</v>
      </c>
      <c r="J131" s="11">
        <f t="shared" si="121"/>
        <v>0.186761905185644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1.86385911877677</v>
      </c>
      <c r="P131" s="11">
        <f t="shared" si="124"/>
        <v>0.348097880020385</v>
      </c>
      <c r="Q131" s="16">
        <f t="shared" si="125"/>
        <v>0.0905054488053001</v>
      </c>
      <c r="R131" s="11">
        <f t="shared" si="126"/>
        <v>0.1355172</v>
      </c>
      <c r="S131" s="17">
        <f t="shared" si="127"/>
        <v>0.667852116228051</v>
      </c>
      <c r="T131" s="3">
        <v>0.01</v>
      </c>
      <c r="U131" s="18">
        <f t="shared" si="128"/>
        <v>0.00667852116228051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9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0.0121685211622805</v>
      </c>
      <c r="AU131" s="25">
        <f t="shared" si="132"/>
        <v>52.122</v>
      </c>
      <c r="AV131" s="1">
        <f t="shared" si="133"/>
        <v>0.26</v>
      </c>
      <c r="AW131" s="2">
        <f t="shared" si="137"/>
        <v>1.70833333333333</v>
      </c>
      <c r="AX131" s="1">
        <f t="shared" si="134"/>
        <v>1887.468182249</v>
      </c>
    </row>
    <row r="132" s="1" customFormat="1" spans="1:50">
      <c r="A132" s="6"/>
      <c r="B132" s="6"/>
      <c r="C132" s="9">
        <v>9</v>
      </c>
      <c r="D132" s="12">
        <v>12.6973148056</v>
      </c>
      <c r="E132" s="13">
        <f t="shared" si="135"/>
        <v>19.4705121643871</v>
      </c>
      <c r="F132" s="9" t="s">
        <v>107</v>
      </c>
      <c r="G132" s="6">
        <v>10</v>
      </c>
      <c r="H132" s="11">
        <f t="shared" si="119"/>
        <v>12.6973148056</v>
      </c>
      <c r="I132" s="11">
        <f t="shared" si="120"/>
        <v>285.8473148056</v>
      </c>
      <c r="J132" s="11">
        <f t="shared" si="121"/>
        <v>0.0848929463696299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2.03698123875639</v>
      </c>
      <c r="P132" s="11">
        <f t="shared" si="124"/>
        <v>0.172925339057688</v>
      </c>
      <c r="Q132" s="16">
        <f t="shared" si="125"/>
        <v>0.0449605881549989</v>
      </c>
      <c r="R132" s="11">
        <f t="shared" si="126"/>
        <v>0.1355172</v>
      </c>
      <c r="S132" s="17">
        <f t="shared" si="127"/>
        <v>0.331770344686866</v>
      </c>
      <c r="T132" s="3">
        <v>0.01</v>
      </c>
      <c r="U132" s="18">
        <f t="shared" si="128"/>
        <v>0.00331770344686866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9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0.00880770344686866</v>
      </c>
      <c r="AU132" s="25">
        <f t="shared" si="132"/>
        <v>52.122</v>
      </c>
      <c r="AV132" s="1">
        <f t="shared" si="133"/>
        <v>0.26</v>
      </c>
      <c r="AW132" s="2">
        <f t="shared" si="137"/>
        <v>1.70833333333333</v>
      </c>
      <c r="AX132" s="1">
        <f t="shared" si="134"/>
        <v>1366.16929805576</v>
      </c>
    </row>
    <row r="133" s="1" customFormat="1" spans="1:50">
      <c r="A133" s="6"/>
      <c r="B133" s="6"/>
      <c r="C133" s="9">
        <v>10</v>
      </c>
      <c r="D133" s="12">
        <v>2.5553701533871</v>
      </c>
      <c r="E133" s="13">
        <f t="shared" si="135"/>
        <v>12.6973148056</v>
      </c>
      <c r="F133" s="9" t="s">
        <v>107</v>
      </c>
      <c r="G133" s="6">
        <v>11</v>
      </c>
      <c r="H133" s="11">
        <f t="shared" si="119"/>
        <v>2.5553701533871</v>
      </c>
      <c r="I133" s="11">
        <f t="shared" si="120"/>
        <v>275.705370153387</v>
      </c>
      <c r="J133" s="11">
        <f t="shared" si="121"/>
        <v>0.0242489181083366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1.77085310471376</v>
      </c>
      <c r="O133" s="11">
        <f t="shared" si="136"/>
        <v>0.614422794984935</v>
      </c>
      <c r="P133" s="11">
        <f t="shared" si="124"/>
        <v>0.014899088039485</v>
      </c>
      <c r="Q133" s="16">
        <f t="shared" si="125"/>
        <v>0.00387376289026609</v>
      </c>
      <c r="R133" s="11">
        <f t="shared" si="126"/>
        <v>0.1355172</v>
      </c>
      <c r="S133" s="17">
        <f t="shared" si="127"/>
        <v>0.0285850275113867</v>
      </c>
      <c r="T133" s="3">
        <v>0.01</v>
      </c>
      <c r="U133" s="18">
        <f t="shared" si="128"/>
        <v>0.000285850275113867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0.00577585027511387</v>
      </c>
      <c r="AU133" s="25">
        <f t="shared" si="132"/>
        <v>52.122</v>
      </c>
      <c r="AV133" s="1">
        <f t="shared" si="133"/>
        <v>0.26</v>
      </c>
      <c r="AW133" s="2">
        <f t="shared" si="137"/>
        <v>1.70833333333333</v>
      </c>
      <c r="AX133" s="1">
        <f t="shared" si="134"/>
        <v>895.896343879837</v>
      </c>
    </row>
    <row r="134" s="1" customFormat="1" spans="1:51">
      <c r="A134" s="6"/>
      <c r="B134" s="6"/>
      <c r="C134" s="9">
        <v>11</v>
      </c>
      <c r="D134" s="12">
        <v>-9.85886366733333</v>
      </c>
      <c r="E134" s="13">
        <f t="shared" si="135"/>
        <v>2.5553701533871</v>
      </c>
      <c r="F134" s="9" t="s">
        <v>109</v>
      </c>
      <c r="G134" s="6">
        <v>12</v>
      </c>
      <c r="H134" s="11">
        <f t="shared" si="119"/>
        <v>-9.85886366733333</v>
      </c>
      <c r="I134" s="11">
        <f t="shared" si="120"/>
        <v>263.291136332667</v>
      </c>
      <c r="J134" s="11">
        <f t="shared" si="121"/>
        <v>0.00458696555462698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1.12074370694545</v>
      </c>
      <c r="P134" s="11">
        <f t="shared" si="124"/>
        <v>0.00514081277932373</v>
      </c>
      <c r="Q134" s="16">
        <f t="shared" si="125"/>
        <v>0.00133661132262417</v>
      </c>
      <c r="R134" s="11">
        <f t="shared" si="126"/>
        <v>0.1355172</v>
      </c>
      <c r="S134" s="17">
        <f t="shared" si="127"/>
        <v>0.00986303821672947</v>
      </c>
      <c r="T134" s="3">
        <v>0.01</v>
      </c>
      <c r="U134" s="18">
        <f t="shared" si="128"/>
        <v>9.86303821672947e-5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0.0055886303821673</v>
      </c>
      <c r="AU134" s="25">
        <f t="shared" si="132"/>
        <v>52.122</v>
      </c>
      <c r="AV134" s="1">
        <f t="shared" si="133"/>
        <v>0.26</v>
      </c>
      <c r="AW134" s="2">
        <f t="shared" si="137"/>
        <v>1.70833333333333</v>
      </c>
      <c r="AX134" s="1">
        <f t="shared" si="134"/>
        <v>866.856529895202</v>
      </c>
      <c r="AY134" s="1">
        <f>SUM(AX123:AX134)</f>
        <v>16505.3030246007</v>
      </c>
    </row>
    <row r="135" s="1" customFormat="1" spans="1:46">
      <c r="A135" s="6"/>
      <c r="B135" s="6"/>
      <c r="C135" s="9">
        <v>12</v>
      </c>
      <c r="D135" s="12">
        <v>-19.9168870996774</v>
      </c>
      <c r="E135" s="13">
        <f t="shared" si="135"/>
        <v>-9.85886366733333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-17</v>
      </c>
      <c r="E139" s="9"/>
      <c r="F139" s="9"/>
      <c r="G139" s="6">
        <v>1</v>
      </c>
      <c r="H139" s="11">
        <f t="shared" ref="H139:H150" si="138">E140</f>
        <v>-17</v>
      </c>
      <c r="I139" s="11">
        <f t="shared" ref="I139:I150" si="139">H139+273.15</f>
        <v>256.15</v>
      </c>
      <c r="J139" s="11">
        <f t="shared" ref="J139:J150" si="140">EXP(($C$18*(I139-$C$16))/($C$19*I139*$C$16))</f>
        <v>0.0016359658543035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0.000465759478720206</v>
      </c>
      <c r="Q139" s="16">
        <f t="shared" ref="Q139:Q150" si="144">P139*$B$125</f>
        <v>0.000121097464467254</v>
      </c>
      <c r="R139" s="11">
        <f t="shared" ref="R139:R150" si="145">L139*$B$125</f>
        <v>0.074022</v>
      </c>
      <c r="S139" s="17">
        <f t="shared" ref="S139:S150" si="146">Q139/R139</f>
        <v>0.0016359658543035</v>
      </c>
      <c r="T139" s="3">
        <v>0.01</v>
      </c>
      <c r="U139" s="18">
        <f t="shared" ref="U139:U150" si="147">S139*T139</f>
        <v>1.6359658543035e-5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0.00550635965854303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>$E$11/12</f>
        <v>0.575</v>
      </c>
      <c r="AX139" s="1">
        <f t="shared" ref="AX139:AX150" si="153">AW139*10000*AV139*0.67*AU139*AT139</f>
        <v>157.02472347686</v>
      </c>
      <c r="AZ139" s="2">
        <f>$E$12/12</f>
        <v>0.208333333333333</v>
      </c>
      <c r="BA139" s="1">
        <f t="shared" ref="BA139:BA150" si="154">AZ139*10000*AV139*0.67*AU139*AT139</f>
        <v>56.8930157524855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-18.7256979167742</v>
      </c>
      <c r="E140" s="13">
        <f t="shared" ref="E140:E151" si="155">D139</f>
        <v>-17</v>
      </c>
      <c r="F140" s="9" t="s">
        <v>107</v>
      </c>
      <c r="G140" s="6">
        <v>2</v>
      </c>
      <c r="H140" s="11">
        <f t="shared" si="138"/>
        <v>-18.7256979167742</v>
      </c>
      <c r="I140" s="11">
        <f t="shared" si="139"/>
        <v>254.424302083226</v>
      </c>
      <c r="J140" s="11">
        <f t="shared" si="140"/>
        <v>0.00126415870577006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0.56893424052128</v>
      </c>
      <c r="P140" s="11">
        <f t="shared" si="143"/>
        <v>0.00071922317316565</v>
      </c>
      <c r="Q140" s="16">
        <f t="shared" si="144"/>
        <v>0.000186998025023069</v>
      </c>
      <c r="R140" s="11">
        <f t="shared" si="145"/>
        <v>0.074022</v>
      </c>
      <c r="S140" s="17">
        <f t="shared" si="146"/>
        <v>0.00252624929106305</v>
      </c>
      <c r="T140" s="3">
        <v>0.01</v>
      </c>
      <c r="U140" s="18">
        <f t="shared" si="147"/>
        <v>2.52624929106305e-5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0.00551526249291063</v>
      </c>
      <c r="AU140" s="25">
        <f t="shared" si="151"/>
        <v>28.47</v>
      </c>
      <c r="AV140" s="1">
        <f t="shared" si="152"/>
        <v>0.26</v>
      </c>
      <c r="AW140" s="2">
        <f t="shared" ref="AW140:AW150" si="157">$E$11/12</f>
        <v>0.575</v>
      </c>
      <c r="AX140" s="1">
        <f t="shared" si="153"/>
        <v>157.278605386401</v>
      </c>
      <c r="AZ140" s="2">
        <f t="shared" ref="AZ140:AZ150" si="158">$E$12/12</f>
        <v>0.208333333333333</v>
      </c>
      <c r="BA140" s="1">
        <f t="shared" si="154"/>
        <v>56.9850019515947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-13.0274390472143</v>
      </c>
      <c r="E141" s="13">
        <f t="shared" si="155"/>
        <v>-18.7256979167742</v>
      </c>
      <c r="F141" s="9" t="s">
        <v>107</v>
      </c>
      <c r="G141" s="6">
        <v>3</v>
      </c>
      <c r="H141" s="11">
        <f t="shared" si="138"/>
        <v>-13.0274390472143</v>
      </c>
      <c r="I141" s="11">
        <f t="shared" si="139"/>
        <v>260.122560952786</v>
      </c>
      <c r="J141" s="11">
        <f t="shared" si="140"/>
        <v>0.00292340503242369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0.852915017348114</v>
      </c>
      <c r="P141" s="11">
        <f t="shared" si="143"/>
        <v>0.00249341605394522</v>
      </c>
      <c r="Q141" s="16">
        <f t="shared" si="144"/>
        <v>0.000648288174025756</v>
      </c>
      <c r="R141" s="11">
        <f t="shared" si="145"/>
        <v>0.074022</v>
      </c>
      <c r="S141" s="17">
        <f t="shared" si="146"/>
        <v>0.00875804725656908</v>
      </c>
      <c r="T141" s="3">
        <v>0.01</v>
      </c>
      <c r="U141" s="18">
        <f t="shared" si="147"/>
        <v>8.75804725656908e-5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0.00557758047256569</v>
      </c>
      <c r="AU141" s="25">
        <f t="shared" si="151"/>
        <v>28.47</v>
      </c>
      <c r="AV141" s="1">
        <f t="shared" si="152"/>
        <v>0.26</v>
      </c>
      <c r="AW141" s="2">
        <f t="shared" si="157"/>
        <v>0.575</v>
      </c>
      <c r="AX141" s="1">
        <f t="shared" si="153"/>
        <v>159.055725685434</v>
      </c>
      <c r="AZ141" s="2">
        <f t="shared" si="158"/>
        <v>0.208333333333333</v>
      </c>
      <c r="BA141" s="1">
        <f t="shared" si="154"/>
        <v>57.628886117911</v>
      </c>
    </row>
    <row r="142" s="1" customFormat="1" spans="1:53">
      <c r="A142" s="6"/>
      <c r="B142" s="6"/>
      <c r="C142" s="9">
        <v>3</v>
      </c>
      <c r="D142" s="12">
        <v>-3.67557054922581</v>
      </c>
      <c r="E142" s="13">
        <f t="shared" si="155"/>
        <v>-13.0274390472143</v>
      </c>
      <c r="F142" s="9" t="s">
        <v>107</v>
      </c>
      <c r="G142" s="6">
        <v>4</v>
      </c>
      <c r="H142" s="11">
        <f t="shared" si="138"/>
        <v>-3.67557054922581</v>
      </c>
      <c r="I142" s="11">
        <f t="shared" si="139"/>
        <v>269.474429450774</v>
      </c>
      <c r="J142" s="11">
        <f t="shared" si="140"/>
        <v>0.0107164208926054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1.13512160129417</v>
      </c>
      <c r="P142" s="11">
        <f t="shared" si="143"/>
        <v>0.0121644408437566</v>
      </c>
      <c r="Q142" s="16">
        <f t="shared" si="144"/>
        <v>0.00316275461937671</v>
      </c>
      <c r="R142" s="11">
        <f t="shared" si="145"/>
        <v>0.074022</v>
      </c>
      <c r="S142" s="17">
        <f t="shared" si="146"/>
        <v>0.0427272246004797</v>
      </c>
      <c r="T142" s="3">
        <v>0.01</v>
      </c>
      <c r="U142" s="18">
        <f t="shared" si="147"/>
        <v>0.000427272246004797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0.0059172722460048</v>
      </c>
      <c r="AU142" s="25">
        <f t="shared" si="151"/>
        <v>28.47</v>
      </c>
      <c r="AV142" s="1">
        <f t="shared" si="152"/>
        <v>0.26</v>
      </c>
      <c r="AW142" s="2">
        <f t="shared" si="157"/>
        <v>0.575</v>
      </c>
      <c r="AX142" s="1">
        <f t="shared" si="153"/>
        <v>168.742707666149</v>
      </c>
      <c r="AZ142" s="2">
        <f t="shared" si="158"/>
        <v>0.208333333333333</v>
      </c>
      <c r="BA142" s="1">
        <f t="shared" si="154"/>
        <v>61.13866219788</v>
      </c>
    </row>
    <row r="143" s="1" customFormat="1" spans="1:53">
      <c r="A143" s="6"/>
      <c r="B143" s="6"/>
      <c r="C143" s="9">
        <v>4</v>
      </c>
      <c r="D143" s="12">
        <v>6.03230328056667</v>
      </c>
      <c r="E143" s="13">
        <f t="shared" si="155"/>
        <v>-3.67557054922581</v>
      </c>
      <c r="F143" s="9" t="s">
        <v>107</v>
      </c>
      <c r="G143" s="6">
        <v>5</v>
      </c>
      <c r="H143" s="11">
        <f t="shared" si="138"/>
        <v>6.03230328056667</v>
      </c>
      <c r="I143" s="11">
        <f t="shared" si="139"/>
        <v>279.182303280567</v>
      </c>
      <c r="J143" s="11">
        <f t="shared" si="140"/>
        <v>0.0376448466757935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1.06680930242789</v>
      </c>
      <c r="O143" s="11">
        <f t="shared" si="156"/>
        <v>0.340847858022521</v>
      </c>
      <c r="P143" s="11">
        <f t="shared" si="143"/>
        <v>0.0128311653550304</v>
      </c>
      <c r="Q143" s="16">
        <f t="shared" si="144"/>
        <v>0.00333610299230791</v>
      </c>
      <c r="R143" s="11">
        <f t="shared" si="145"/>
        <v>0.074022</v>
      </c>
      <c r="S143" s="17">
        <f t="shared" si="146"/>
        <v>0.0450690739551472</v>
      </c>
      <c r="T143" s="3">
        <v>0.01</v>
      </c>
      <c r="U143" s="18">
        <f t="shared" si="147"/>
        <v>0.000450690739551472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0.001</v>
      </c>
      <c r="AF143" s="3">
        <v>0.49</v>
      </c>
      <c r="AG143" s="18">
        <f t="shared" si="148"/>
        <v>0.00049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</v>
      </c>
      <c r="AR143" s="3">
        <v>0.5</v>
      </c>
      <c r="AS143" s="3">
        <f t="shared" si="149"/>
        <v>0.005</v>
      </c>
      <c r="AT143" s="2">
        <f t="shared" si="150"/>
        <v>0.00594069073955147</v>
      </c>
      <c r="AU143" s="25">
        <f t="shared" si="151"/>
        <v>28.47</v>
      </c>
      <c r="AV143" s="1">
        <f t="shared" si="152"/>
        <v>0.26</v>
      </c>
      <c r="AW143" s="2">
        <f t="shared" si="157"/>
        <v>0.575</v>
      </c>
      <c r="AX143" s="1">
        <f t="shared" si="153"/>
        <v>169.410532272866</v>
      </c>
      <c r="AZ143" s="2">
        <f t="shared" si="158"/>
        <v>0.208333333333333</v>
      </c>
      <c r="BA143" s="1">
        <f t="shared" si="154"/>
        <v>61.3806276350965</v>
      </c>
    </row>
    <row r="144" s="1" customFormat="1" spans="1:53">
      <c r="A144" s="6"/>
      <c r="B144" s="6"/>
      <c r="C144" s="9">
        <v>5</v>
      </c>
      <c r="D144" s="12">
        <v>13.8249838833226</v>
      </c>
      <c r="E144" s="13">
        <f t="shared" si="155"/>
        <v>6.03230328056667</v>
      </c>
      <c r="F144" s="9" t="s">
        <v>109</v>
      </c>
      <c r="G144" s="6">
        <v>6</v>
      </c>
      <c r="H144" s="11">
        <f t="shared" si="138"/>
        <v>13.8249838833226</v>
      </c>
      <c r="I144" s="11">
        <f t="shared" si="139"/>
        <v>286.974983883323</v>
      </c>
      <c r="J144" s="11">
        <f t="shared" si="140"/>
        <v>0.0970514535394642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0.61271669266749</v>
      </c>
      <c r="P144" s="11">
        <f t="shared" si="143"/>
        <v>0.0594650456312731</v>
      </c>
      <c r="Q144" s="16">
        <f t="shared" si="144"/>
        <v>0.015460911864131</v>
      </c>
      <c r="R144" s="11">
        <f t="shared" si="145"/>
        <v>0.074022</v>
      </c>
      <c r="S144" s="17">
        <f t="shared" si="146"/>
        <v>0.208869145174826</v>
      </c>
      <c r="T144" s="3">
        <v>0.01</v>
      </c>
      <c r="U144" s="18">
        <f t="shared" si="147"/>
        <v>0.00208869145174826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0.0120386914517483</v>
      </c>
      <c r="AU144" s="25">
        <f t="shared" si="151"/>
        <v>28.47</v>
      </c>
      <c r="AV144" s="1">
        <f t="shared" si="152"/>
        <v>0.26</v>
      </c>
      <c r="AW144" s="2">
        <f t="shared" si="157"/>
        <v>0.575</v>
      </c>
      <c r="AX144" s="1">
        <f t="shared" si="153"/>
        <v>343.307069181565</v>
      </c>
      <c r="AZ144" s="2">
        <f t="shared" si="158"/>
        <v>0.208333333333333</v>
      </c>
      <c r="BA144" s="1">
        <f t="shared" si="154"/>
        <v>124.386619268683</v>
      </c>
    </row>
    <row r="145" s="1" customFormat="1" spans="1:53">
      <c r="A145" s="6"/>
      <c r="B145" s="6"/>
      <c r="C145" s="9">
        <v>6</v>
      </c>
      <c r="D145" s="12">
        <v>18.3392875013333</v>
      </c>
      <c r="E145" s="13">
        <f t="shared" si="155"/>
        <v>13.8249838833226</v>
      </c>
      <c r="F145" s="9" t="s">
        <v>107</v>
      </c>
      <c r="G145" s="6">
        <v>7</v>
      </c>
      <c r="H145" s="11">
        <f t="shared" si="138"/>
        <v>18.3392875013333</v>
      </c>
      <c r="I145" s="11">
        <f t="shared" si="139"/>
        <v>291.489287501333</v>
      </c>
      <c r="J145" s="11">
        <f t="shared" si="140"/>
        <v>0.164137019555355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0.837951647036217</v>
      </c>
      <c r="P145" s="11">
        <f t="shared" si="143"/>
        <v>0.137538885876025</v>
      </c>
      <c r="Q145" s="16">
        <f t="shared" si="144"/>
        <v>0.0357601103277666</v>
      </c>
      <c r="R145" s="11">
        <f t="shared" si="145"/>
        <v>0.074022</v>
      </c>
      <c r="S145" s="17">
        <f t="shared" si="146"/>
        <v>0.483101109504831</v>
      </c>
      <c r="T145" s="3">
        <v>0.01</v>
      </c>
      <c r="U145" s="18">
        <f t="shared" si="147"/>
        <v>0.00483101109504831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0.0147810110950483</v>
      </c>
      <c r="AU145" s="25">
        <f t="shared" si="151"/>
        <v>28.47</v>
      </c>
      <c r="AV145" s="1">
        <f t="shared" si="152"/>
        <v>0.26</v>
      </c>
      <c r="AW145" s="2">
        <f t="shared" si="157"/>
        <v>0.575</v>
      </c>
      <c r="AX145" s="1">
        <f t="shared" si="153"/>
        <v>421.509731262721</v>
      </c>
      <c r="AZ145" s="2">
        <f t="shared" si="158"/>
        <v>0.208333333333333</v>
      </c>
      <c r="BA145" s="1">
        <f t="shared" si="154"/>
        <v>152.720917124174</v>
      </c>
    </row>
    <row r="146" s="1" customFormat="1" spans="1:53">
      <c r="A146" s="6"/>
      <c r="B146" s="6"/>
      <c r="C146" s="9">
        <v>7</v>
      </c>
      <c r="D146" s="12">
        <v>22.254194963871</v>
      </c>
      <c r="E146" s="13">
        <f t="shared" si="155"/>
        <v>18.3392875013333</v>
      </c>
      <c r="F146" s="9" t="s">
        <v>107</v>
      </c>
      <c r="G146" s="6">
        <v>8</v>
      </c>
      <c r="H146" s="11">
        <f t="shared" si="138"/>
        <v>22.254194963871</v>
      </c>
      <c r="I146" s="11">
        <f t="shared" si="139"/>
        <v>295.404194963871</v>
      </c>
      <c r="J146" s="11">
        <f t="shared" si="140"/>
        <v>0.255542778968943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0.985112761160192</v>
      </c>
      <c r="P146" s="11">
        <f t="shared" si="143"/>
        <v>0.251738452584644</v>
      </c>
      <c r="Q146" s="16">
        <f t="shared" si="144"/>
        <v>0.0654519976720076</v>
      </c>
      <c r="R146" s="11">
        <f t="shared" si="145"/>
        <v>0.074022</v>
      </c>
      <c r="S146" s="17">
        <f t="shared" si="146"/>
        <v>0.884223577747258</v>
      </c>
      <c r="T146" s="3">
        <v>0.01</v>
      </c>
      <c r="U146" s="18">
        <f t="shared" si="147"/>
        <v>0.00884223577747258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0.0187922357774726</v>
      </c>
      <c r="AU146" s="25">
        <f t="shared" si="151"/>
        <v>28.47</v>
      </c>
      <c r="AV146" s="1">
        <f t="shared" si="152"/>
        <v>0.26</v>
      </c>
      <c r="AW146" s="2">
        <f t="shared" si="157"/>
        <v>0.575</v>
      </c>
      <c r="AX146" s="1">
        <f t="shared" si="153"/>
        <v>535.897727256409</v>
      </c>
      <c r="AZ146" s="2">
        <f t="shared" si="158"/>
        <v>0.208333333333333</v>
      </c>
      <c r="BA146" s="1">
        <f t="shared" si="154"/>
        <v>194.165843208844</v>
      </c>
    </row>
    <row r="147" s="1" customFormat="1" spans="1:53">
      <c r="A147" s="6"/>
      <c r="B147" s="6"/>
      <c r="C147" s="9">
        <v>8</v>
      </c>
      <c r="D147" s="12">
        <v>19.4705121643871</v>
      </c>
      <c r="E147" s="13">
        <f t="shared" si="155"/>
        <v>22.254194963871</v>
      </c>
      <c r="F147" s="9" t="s">
        <v>107</v>
      </c>
      <c r="G147" s="6">
        <v>9</v>
      </c>
      <c r="H147" s="11">
        <f t="shared" si="138"/>
        <v>19.4705121643871</v>
      </c>
      <c r="I147" s="11">
        <f t="shared" si="139"/>
        <v>292.620512164387</v>
      </c>
      <c r="J147" s="11">
        <f t="shared" si="140"/>
        <v>0.186761905185644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1.01807430857555</v>
      </c>
      <c r="P147" s="11">
        <f t="shared" si="143"/>
        <v>0.190137497490126</v>
      </c>
      <c r="Q147" s="16">
        <f t="shared" si="144"/>
        <v>0.0494357493474328</v>
      </c>
      <c r="R147" s="11">
        <f t="shared" si="145"/>
        <v>0.074022</v>
      </c>
      <c r="S147" s="17">
        <f t="shared" si="146"/>
        <v>0.667852116228051</v>
      </c>
      <c r="T147" s="3">
        <v>0.01</v>
      </c>
      <c r="U147" s="18">
        <f t="shared" si="147"/>
        <v>0.00667852116228051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0.001</v>
      </c>
      <c r="AF147" s="3">
        <v>0.49</v>
      </c>
      <c r="AG147" s="18">
        <f t="shared" si="148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0.0121685211622805</v>
      </c>
      <c r="AU147" s="25">
        <f t="shared" si="151"/>
        <v>28.47</v>
      </c>
      <c r="AV147" s="1">
        <f t="shared" si="152"/>
        <v>0.26</v>
      </c>
      <c r="AW147" s="2">
        <f t="shared" si="157"/>
        <v>0.575</v>
      </c>
      <c r="AX147" s="1">
        <f t="shared" si="153"/>
        <v>347.009419855985</v>
      </c>
      <c r="AZ147" s="2">
        <f t="shared" si="158"/>
        <v>0.208333333333333</v>
      </c>
      <c r="BA147" s="1">
        <f t="shared" si="154"/>
        <v>125.728050672458</v>
      </c>
    </row>
    <row r="148" s="1" customFormat="1" spans="1:53">
      <c r="A148" s="6"/>
      <c r="B148" s="6"/>
      <c r="C148" s="9">
        <v>9</v>
      </c>
      <c r="D148" s="12">
        <v>12.6973148056</v>
      </c>
      <c r="E148" s="13">
        <f t="shared" si="155"/>
        <v>19.4705121643871</v>
      </c>
      <c r="F148" s="9" t="s">
        <v>107</v>
      </c>
      <c r="G148" s="6">
        <v>10</v>
      </c>
      <c r="H148" s="11">
        <f t="shared" si="138"/>
        <v>12.6973148056</v>
      </c>
      <c r="I148" s="11">
        <f t="shared" si="139"/>
        <v>285.8473148056</v>
      </c>
      <c r="J148" s="11">
        <f t="shared" si="140"/>
        <v>0.0848929463696299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1.11263681108542</v>
      </c>
      <c r="P148" s="11">
        <f t="shared" si="143"/>
        <v>0.0944550171323507</v>
      </c>
      <c r="Q148" s="16">
        <f t="shared" si="144"/>
        <v>0.0245583044544112</v>
      </c>
      <c r="R148" s="11">
        <f t="shared" si="145"/>
        <v>0.074022</v>
      </c>
      <c r="S148" s="17">
        <f t="shared" si="146"/>
        <v>0.331770344686866</v>
      </c>
      <c r="T148" s="3">
        <v>0.01</v>
      </c>
      <c r="U148" s="18">
        <f t="shared" si="147"/>
        <v>0.00331770344686866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8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0.00880770344686866</v>
      </c>
      <c r="AU148" s="25">
        <f t="shared" si="151"/>
        <v>28.47</v>
      </c>
      <c r="AV148" s="1">
        <f t="shared" si="152"/>
        <v>0.26</v>
      </c>
      <c r="AW148" s="2">
        <f t="shared" si="157"/>
        <v>0.575</v>
      </c>
      <c r="AX148" s="1">
        <f t="shared" si="153"/>
        <v>251.169063405619</v>
      </c>
      <c r="AZ148" s="2">
        <f t="shared" si="158"/>
        <v>0.208333333333333</v>
      </c>
      <c r="BA148" s="1">
        <f t="shared" si="154"/>
        <v>91.0032838426156</v>
      </c>
    </row>
    <row r="149" s="1" customFormat="1" spans="1:53">
      <c r="A149" s="6"/>
      <c r="B149" s="6"/>
      <c r="C149" s="9">
        <v>10</v>
      </c>
      <c r="D149" s="12">
        <v>2.5553701533871</v>
      </c>
      <c r="E149" s="13">
        <f t="shared" si="155"/>
        <v>12.6973148056</v>
      </c>
      <c r="F149" s="9" t="s">
        <v>107</v>
      </c>
      <c r="G149" s="6">
        <v>11</v>
      </c>
      <c r="H149" s="11">
        <f t="shared" si="138"/>
        <v>2.5553701533871</v>
      </c>
      <c r="I149" s="11">
        <f t="shared" si="139"/>
        <v>275.705370153387</v>
      </c>
      <c r="J149" s="11">
        <f t="shared" si="140"/>
        <v>0.0242489181083366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0.967272704255417</v>
      </c>
      <c r="O149" s="11">
        <f t="shared" si="156"/>
        <v>0.335609089697654</v>
      </c>
      <c r="P149" s="11">
        <f t="shared" si="143"/>
        <v>0.00813815733249179</v>
      </c>
      <c r="Q149" s="16">
        <f t="shared" si="144"/>
        <v>0.00211592090644787</v>
      </c>
      <c r="R149" s="11">
        <f t="shared" si="145"/>
        <v>0.074022</v>
      </c>
      <c r="S149" s="17">
        <f t="shared" si="146"/>
        <v>0.0285850275113867</v>
      </c>
      <c r="T149" s="3">
        <v>0.01</v>
      </c>
      <c r="U149" s="18">
        <f t="shared" si="147"/>
        <v>0.000285850275113867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0.00577585027511387</v>
      </c>
      <c r="AU149" s="25">
        <f t="shared" si="151"/>
        <v>28.47</v>
      </c>
      <c r="AV149" s="1">
        <f t="shared" si="152"/>
        <v>0.26</v>
      </c>
      <c r="AW149" s="2">
        <f t="shared" si="157"/>
        <v>0.575</v>
      </c>
      <c r="AX149" s="1">
        <f t="shared" si="153"/>
        <v>164.70978078709</v>
      </c>
      <c r="AZ149" s="2">
        <f t="shared" si="158"/>
        <v>0.208333333333333</v>
      </c>
      <c r="BA149" s="1">
        <f t="shared" si="154"/>
        <v>59.6774568069168</v>
      </c>
    </row>
    <row r="150" s="1" customFormat="1" spans="1:54">
      <c r="A150" s="6"/>
      <c r="B150" s="6"/>
      <c r="C150" s="9">
        <v>11</v>
      </c>
      <c r="D150" s="12">
        <v>-9.85886366733333</v>
      </c>
      <c r="E150" s="13">
        <f t="shared" si="155"/>
        <v>2.5553701533871</v>
      </c>
      <c r="F150" s="9" t="s">
        <v>109</v>
      </c>
      <c r="G150" s="6">
        <v>12</v>
      </c>
      <c r="H150" s="11">
        <f t="shared" si="138"/>
        <v>-9.85886366733333</v>
      </c>
      <c r="I150" s="11">
        <f t="shared" si="139"/>
        <v>263.291136332667</v>
      </c>
      <c r="J150" s="11">
        <f t="shared" si="140"/>
        <v>0.00458696555462698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0.612170932365162</v>
      </c>
      <c r="P150" s="11">
        <f t="shared" si="143"/>
        <v>0.00280800698030288</v>
      </c>
      <c r="Q150" s="16">
        <f t="shared" si="144"/>
        <v>0.000730081814878749</v>
      </c>
      <c r="R150" s="11">
        <f t="shared" si="145"/>
        <v>0.074022</v>
      </c>
      <c r="S150" s="17">
        <f t="shared" si="146"/>
        <v>0.00986303821672947</v>
      </c>
      <c r="T150" s="3">
        <v>0.01</v>
      </c>
      <c r="U150" s="18">
        <f t="shared" si="147"/>
        <v>9.86303821672947e-5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0.0055886303821673</v>
      </c>
      <c r="AU150" s="25">
        <f t="shared" si="151"/>
        <v>28.47</v>
      </c>
      <c r="AV150" s="1">
        <f t="shared" si="152"/>
        <v>0.26</v>
      </c>
      <c r="AW150" s="2">
        <f t="shared" si="157"/>
        <v>0.575</v>
      </c>
      <c r="AX150" s="1">
        <f t="shared" si="153"/>
        <v>159.37083568682</v>
      </c>
      <c r="AY150" s="1">
        <f>SUM(AX139:AX150)</f>
        <v>3034.48592192392</v>
      </c>
      <c r="AZ150" s="2">
        <f t="shared" si="158"/>
        <v>0.208333333333333</v>
      </c>
      <c r="BA150" s="1">
        <f t="shared" si="154"/>
        <v>57.7430564082683</v>
      </c>
      <c r="BB150" s="1">
        <f>SUM(BA139:BA150)</f>
        <v>1099.45142098693</v>
      </c>
    </row>
    <row r="151" s="1" customFormat="1" spans="1:46">
      <c r="A151" s="6"/>
      <c r="B151" s="6"/>
      <c r="C151" s="9">
        <v>12</v>
      </c>
      <c r="D151" s="12">
        <v>-19.9168870996774</v>
      </c>
      <c r="E151" s="13">
        <f t="shared" si="155"/>
        <v>-9.85886366733333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2"/>
  <sheetViews>
    <sheetView topLeftCell="A4" workbookViewId="0">
      <selection activeCell="I17" sqref="I1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0.1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40</v>
      </c>
      <c r="C4" s="3"/>
      <c r="D4" s="3"/>
      <c r="E4" s="3">
        <v>5.1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0.3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45.9</v>
      </c>
      <c r="F7" s="3">
        <v>91.104</v>
      </c>
      <c r="G7" s="3">
        <v>0.13</v>
      </c>
      <c r="L7" s="2"/>
    </row>
    <row r="8" s="1" customFormat="1" spans="1:12">
      <c r="A8" s="4"/>
      <c r="B8" s="5" t="s">
        <v>44</v>
      </c>
      <c r="C8" s="3"/>
      <c r="D8" s="3"/>
      <c r="E8" s="3">
        <v>1.9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222.9</v>
      </c>
      <c r="F9" s="3">
        <v>134.758</v>
      </c>
      <c r="G9" s="3">
        <v>0.29</v>
      </c>
      <c r="L9" s="2"/>
    </row>
    <row r="10" s="1" customFormat="1" spans="1:12">
      <c r="A10" s="4" t="s">
        <v>46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(AV40+AV55+AV71+AV87+AV102+AY118+AY134+AY150+BB150+AG118)</f>
        <v>7167430.77928693</v>
      </c>
      <c r="J16" s="7" t="s">
        <v>35</v>
      </c>
      <c r="K16" s="7">
        <f>I16/(10000*1000)</f>
        <v>0.716743077928693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3934722.71832192</v>
      </c>
      <c r="J17" s="7" t="s">
        <v>35</v>
      </c>
      <c r="K17" s="7">
        <f>I17/(10000*1000)</f>
        <v>0.393472271832192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9</v>
      </c>
      <c r="E29" s="9"/>
      <c r="F29" s="9"/>
      <c r="G29" s="6">
        <v>1</v>
      </c>
      <c r="H29" s="11">
        <f t="shared" ref="H29:H40" si="0">E30</f>
        <v>9</v>
      </c>
      <c r="I29" s="11">
        <f t="shared" ref="I29:I40" si="1">H29+273.15</f>
        <v>282.15</v>
      </c>
      <c r="J29" s="11">
        <f t="shared" ref="J29:J40" si="2">EXP(($C$18*(I29-$C$16))/($C$19*I29*$C$16))</f>
        <v>0.0543273714220872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0.0539692634987966</v>
      </c>
      <c r="Q29" s="16">
        <f t="shared" ref="Q29:Q40" si="6">P29*$B$31</f>
        <v>0.00701600425484356</v>
      </c>
      <c r="R29" s="11">
        <f t="shared" ref="R29:R40" si="7">L29*$B$31</f>
        <v>0.129143083333333</v>
      </c>
      <c r="S29" s="17">
        <f t="shared" ref="S29:S40" si="8">Q29/R29</f>
        <v>0.0543273714220873</v>
      </c>
      <c r="T29" s="3">
        <v>0.01</v>
      </c>
      <c r="U29" s="18">
        <f t="shared" ref="U29:U40" si="9">S29*T29</f>
        <v>0.000543273714220873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0.0224432737142209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0.425</v>
      </c>
      <c r="AU29" s="1">
        <f t="shared" ref="AU29:AU40" si="17">AT29*10000*AS29*0.67*AR29*AQ29</f>
        <v>825.317568359417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6.93228429919355</v>
      </c>
      <c r="E30" s="13">
        <f t="shared" ref="E30:E41" si="18">D29</f>
        <v>9</v>
      </c>
      <c r="F30" s="9" t="s">
        <v>107</v>
      </c>
      <c r="G30" s="6">
        <v>2</v>
      </c>
      <c r="H30" s="11">
        <f t="shared" si="0"/>
        <v>6.93228429919355</v>
      </c>
      <c r="I30" s="11">
        <f t="shared" si="1"/>
        <v>280.082284299194</v>
      </c>
      <c r="J30" s="11">
        <f t="shared" si="2"/>
        <v>0.0421090429144377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1.93284740316787</v>
      </c>
      <c r="P30" s="11">
        <f t="shared" si="5"/>
        <v>0.0813903542470553</v>
      </c>
      <c r="Q30" s="16">
        <f t="shared" si="6"/>
        <v>0.0105807460521172</v>
      </c>
      <c r="R30" s="11">
        <f t="shared" si="7"/>
        <v>0.129143083333333</v>
      </c>
      <c r="S30" s="17">
        <f t="shared" si="8"/>
        <v>0.0819304122142344</v>
      </c>
      <c r="T30" s="3">
        <v>0.01</v>
      </c>
      <c r="U30" s="18">
        <f t="shared" si="9"/>
        <v>0.000819304122142344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0.0227193041221423</v>
      </c>
      <c r="AR30" s="25">
        <f t="shared" si="15"/>
        <v>99.3408333333333</v>
      </c>
      <c r="AS30" s="1">
        <f t="shared" si="16"/>
        <v>0.13</v>
      </c>
      <c r="AT30" s="2">
        <f t="shared" ref="AT30:AT40" si="20">$E$4/12</f>
        <v>0.425</v>
      </c>
      <c r="AU30" s="1">
        <f t="shared" si="17"/>
        <v>835.468170627153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6.88294387414286</v>
      </c>
      <c r="E31" s="13">
        <f t="shared" si="18"/>
        <v>6.93228429919355</v>
      </c>
      <c r="F31" s="9" t="s">
        <v>107</v>
      </c>
      <c r="G31" s="6">
        <v>3</v>
      </c>
      <c r="H31" s="11">
        <f t="shared" si="0"/>
        <v>6.88294387414286</v>
      </c>
      <c r="I31" s="11">
        <f t="shared" si="1"/>
        <v>280.032943874143</v>
      </c>
      <c r="J31" s="11">
        <f t="shared" si="2"/>
        <v>0.041851902787845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2.84486538225415</v>
      </c>
      <c r="P31" s="11">
        <f t="shared" si="5"/>
        <v>0.119063029422606</v>
      </c>
      <c r="Q31" s="16">
        <f t="shared" si="6"/>
        <v>0.0154781938249388</v>
      </c>
      <c r="R31" s="11">
        <f t="shared" si="7"/>
        <v>0.129143083333333</v>
      </c>
      <c r="S31" s="17">
        <f t="shared" si="8"/>
        <v>0.119853060848701</v>
      </c>
      <c r="T31" s="3">
        <v>0.01</v>
      </c>
      <c r="U31" s="18">
        <f t="shared" si="9"/>
        <v>0.00119853060848701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0.023098530608487</v>
      </c>
      <c r="AR31" s="25">
        <f t="shared" si="15"/>
        <v>99.3408333333333</v>
      </c>
      <c r="AS31" s="1">
        <f t="shared" si="16"/>
        <v>0.13</v>
      </c>
      <c r="AT31" s="2">
        <f t="shared" si="20"/>
        <v>0.425</v>
      </c>
      <c r="AU31" s="1">
        <f t="shared" si="17"/>
        <v>849.413653160263</v>
      </c>
    </row>
    <row r="32" s="1" customFormat="1" spans="1:47">
      <c r="A32" s="6"/>
      <c r="B32" s="6"/>
      <c r="C32" s="9">
        <v>3</v>
      </c>
      <c r="D32" s="12">
        <v>10.333102871129</v>
      </c>
      <c r="E32" s="13">
        <f t="shared" si="18"/>
        <v>6.88294387414286</v>
      </c>
      <c r="F32" s="9" t="s">
        <v>107</v>
      </c>
      <c r="G32" s="6">
        <v>4</v>
      </c>
      <c r="H32" s="11">
        <f t="shared" si="0"/>
        <v>10.333102871129</v>
      </c>
      <c r="I32" s="11">
        <f t="shared" si="1"/>
        <v>283.483102871129</v>
      </c>
      <c r="J32" s="11">
        <f t="shared" si="2"/>
        <v>0.0638994572088455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3.71921068616487</v>
      </c>
      <c r="P32" s="11">
        <f t="shared" si="5"/>
        <v>0.237655544091273</v>
      </c>
      <c r="Q32" s="16">
        <f t="shared" si="6"/>
        <v>0.0308952207318655</v>
      </c>
      <c r="R32" s="11">
        <f t="shared" si="7"/>
        <v>0.129143083333333</v>
      </c>
      <c r="S32" s="17">
        <f t="shared" si="8"/>
        <v>0.239232484887491</v>
      </c>
      <c r="T32" s="3">
        <v>0.01</v>
      </c>
      <c r="U32" s="18">
        <f t="shared" si="9"/>
        <v>0.00239232484887491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0.0242923248488749</v>
      </c>
      <c r="AR32" s="25">
        <f t="shared" si="15"/>
        <v>99.3408333333333</v>
      </c>
      <c r="AS32" s="1">
        <f t="shared" si="16"/>
        <v>0.13</v>
      </c>
      <c r="AT32" s="2">
        <f t="shared" si="20"/>
        <v>0.425</v>
      </c>
      <c r="AU32" s="1">
        <f t="shared" si="17"/>
        <v>893.313637277737</v>
      </c>
    </row>
    <row r="33" s="1" customFormat="1" spans="1:47">
      <c r="A33" s="6"/>
      <c r="B33" s="6"/>
      <c r="C33" s="9">
        <v>4</v>
      </c>
      <c r="D33" s="12">
        <v>17.0069440636667</v>
      </c>
      <c r="E33" s="13">
        <f t="shared" si="18"/>
        <v>10.333102871129</v>
      </c>
      <c r="F33" s="9" t="s">
        <v>107</v>
      </c>
      <c r="G33" s="6">
        <v>5</v>
      </c>
      <c r="H33" s="11">
        <f t="shared" si="0"/>
        <v>17.0069440636667</v>
      </c>
      <c r="I33" s="11">
        <f t="shared" si="1"/>
        <v>290.156944063667</v>
      </c>
      <c r="J33" s="11">
        <f t="shared" si="2"/>
        <v>0.140796961319164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3.30747738496992</v>
      </c>
      <c r="O33" s="11">
        <f t="shared" si="19"/>
        <v>1.16748609043701</v>
      </c>
      <c r="P33" s="11">
        <f t="shared" si="5"/>
        <v>0.164378493915923</v>
      </c>
      <c r="Q33" s="16">
        <f t="shared" si="6"/>
        <v>0.02136920420907</v>
      </c>
      <c r="R33" s="11">
        <f t="shared" si="7"/>
        <v>0.129143083333333</v>
      </c>
      <c r="S33" s="17">
        <f t="shared" si="8"/>
        <v>0.165469211803729</v>
      </c>
      <c r="T33" s="3">
        <v>0.01</v>
      </c>
      <c r="U33" s="18">
        <f t="shared" si="9"/>
        <v>0.00165469211803729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0.0311046921180373</v>
      </c>
      <c r="AR33" s="25">
        <f t="shared" si="15"/>
        <v>99.3408333333333</v>
      </c>
      <c r="AS33" s="1">
        <f t="shared" si="16"/>
        <v>0.13</v>
      </c>
      <c r="AT33" s="2">
        <f t="shared" si="20"/>
        <v>0.425</v>
      </c>
      <c r="AU33" s="1">
        <f t="shared" si="17"/>
        <v>1143.82817722178</v>
      </c>
    </row>
    <row r="34" s="1" customFormat="1" spans="1:47">
      <c r="A34" s="6"/>
      <c r="B34" s="6"/>
      <c r="C34" s="9">
        <v>5</v>
      </c>
      <c r="D34" s="12">
        <v>21.6191818848387</v>
      </c>
      <c r="E34" s="13">
        <f t="shared" si="18"/>
        <v>17.0069440636667</v>
      </c>
      <c r="F34" s="9" t="s">
        <v>109</v>
      </c>
      <c r="G34" s="6">
        <v>6</v>
      </c>
      <c r="H34" s="11">
        <f t="shared" si="0"/>
        <v>21.6191818848387</v>
      </c>
      <c r="I34" s="11">
        <f t="shared" si="1"/>
        <v>294.769181884839</v>
      </c>
      <c r="J34" s="11">
        <f t="shared" si="2"/>
        <v>0.238026751196743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1.99651592985442</v>
      </c>
      <c r="P34" s="11">
        <f t="shared" si="5"/>
        <v>0.475224200495793</v>
      </c>
      <c r="Q34" s="16">
        <f t="shared" si="6"/>
        <v>0.0617791460644531</v>
      </c>
      <c r="R34" s="11">
        <f t="shared" si="7"/>
        <v>0.129143083333333</v>
      </c>
      <c r="S34" s="17">
        <f t="shared" si="8"/>
        <v>0.478377505553233</v>
      </c>
      <c r="T34" s="3">
        <v>0.01</v>
      </c>
      <c r="U34" s="18">
        <f t="shared" si="9"/>
        <v>0.00478377505553233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0.0342337750555323</v>
      </c>
      <c r="AR34" s="25">
        <f t="shared" si="15"/>
        <v>99.3408333333333</v>
      </c>
      <c r="AS34" s="1">
        <f t="shared" si="16"/>
        <v>0.13</v>
      </c>
      <c r="AT34" s="2">
        <f t="shared" si="20"/>
        <v>0.425</v>
      </c>
      <c r="AU34" s="1">
        <f t="shared" si="17"/>
        <v>1258.89548665499</v>
      </c>
    </row>
    <row r="35" s="1" customFormat="1" spans="1:47">
      <c r="A35" s="6"/>
      <c r="B35" s="6"/>
      <c r="C35" s="9">
        <v>6</v>
      </c>
      <c r="D35" s="12">
        <v>23.969001663</v>
      </c>
      <c r="E35" s="13">
        <f t="shared" si="18"/>
        <v>21.6191818848387</v>
      </c>
      <c r="F35" s="9" t="s">
        <v>107</v>
      </c>
      <c r="G35" s="6">
        <v>7</v>
      </c>
      <c r="H35" s="11">
        <f t="shared" si="0"/>
        <v>23.969001663</v>
      </c>
      <c r="I35" s="11">
        <f t="shared" si="1"/>
        <v>297.119001663</v>
      </c>
      <c r="J35" s="11">
        <f t="shared" si="2"/>
        <v>0.309086739907566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2.51470006269196</v>
      </c>
      <c r="P35" s="11">
        <f t="shared" si="5"/>
        <v>0.777260444222812</v>
      </c>
      <c r="Q35" s="16">
        <f t="shared" si="6"/>
        <v>0.101043857748966</v>
      </c>
      <c r="R35" s="11">
        <f t="shared" si="7"/>
        <v>0.129143083333333</v>
      </c>
      <c r="S35" s="17">
        <f t="shared" si="8"/>
        <v>0.782417882095627</v>
      </c>
      <c r="T35" s="3">
        <v>0.01</v>
      </c>
      <c r="U35" s="18">
        <f t="shared" si="9"/>
        <v>0.00782417882095627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0.0408241788209563</v>
      </c>
      <c r="AR35" s="25">
        <f t="shared" si="15"/>
        <v>99.3408333333333</v>
      </c>
      <c r="AS35" s="1">
        <f t="shared" si="16"/>
        <v>0.13</v>
      </c>
      <c r="AT35" s="2">
        <f t="shared" si="20"/>
        <v>0.425</v>
      </c>
      <c r="AU35" s="1">
        <f t="shared" si="17"/>
        <v>1501.24765325268</v>
      </c>
    </row>
    <row r="36" s="1" customFormat="1" spans="1:47">
      <c r="A36" s="6"/>
      <c r="B36" s="6"/>
      <c r="C36" s="9">
        <v>7</v>
      </c>
      <c r="D36" s="12">
        <v>31.4250012906452</v>
      </c>
      <c r="E36" s="13">
        <f t="shared" si="18"/>
        <v>23.969001663</v>
      </c>
      <c r="F36" s="9" t="s">
        <v>107</v>
      </c>
      <c r="G36" s="6">
        <v>8</v>
      </c>
      <c r="H36" s="11">
        <f t="shared" si="0"/>
        <v>31.4250012906452</v>
      </c>
      <c r="I36" s="11">
        <f t="shared" si="1"/>
        <v>304.575001290645</v>
      </c>
      <c r="J36" s="11">
        <f t="shared" si="2"/>
        <v>0.689418417236061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2.73084795180248</v>
      </c>
      <c r="P36" s="11">
        <f t="shared" si="5"/>
        <v>1.88269687264401</v>
      </c>
      <c r="Q36" s="16">
        <f t="shared" si="6"/>
        <v>0.244750593443721</v>
      </c>
      <c r="R36" s="11">
        <f t="shared" si="7"/>
        <v>0.129143083333333</v>
      </c>
      <c r="S36" s="17">
        <f t="shared" si="8"/>
        <v>1.89518932897081</v>
      </c>
      <c r="T36" s="3">
        <v>0.01</v>
      </c>
      <c r="U36" s="18">
        <f t="shared" si="9"/>
        <v>0.0189518932897081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0.0519518932897081</v>
      </c>
      <c r="AR36" s="25">
        <f t="shared" si="15"/>
        <v>99.3408333333333</v>
      </c>
      <c r="AS36" s="1">
        <f t="shared" si="16"/>
        <v>0.13</v>
      </c>
      <c r="AT36" s="2">
        <f t="shared" si="20"/>
        <v>0.425</v>
      </c>
      <c r="AU36" s="1">
        <f t="shared" si="17"/>
        <v>1910.4525831435</v>
      </c>
    </row>
    <row r="37" s="1" customFormat="1" spans="1:47">
      <c r="A37" s="6"/>
      <c r="B37" s="6"/>
      <c r="C37" s="9">
        <v>8</v>
      </c>
      <c r="D37" s="12">
        <v>29.6014497741935</v>
      </c>
      <c r="E37" s="13">
        <f t="shared" si="18"/>
        <v>31.4250012906452</v>
      </c>
      <c r="F37" s="9" t="s">
        <v>107</v>
      </c>
      <c r="G37" s="6">
        <v>9</v>
      </c>
      <c r="H37" s="11">
        <f t="shared" si="0"/>
        <v>29.6014497741935</v>
      </c>
      <c r="I37" s="11">
        <f t="shared" si="1"/>
        <v>302.751449774193</v>
      </c>
      <c r="J37" s="11">
        <f t="shared" si="2"/>
        <v>0.568666432173623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1.84155941249181</v>
      </c>
      <c r="P37" s="11">
        <f t="shared" si="5"/>
        <v>1.04723302073747</v>
      </c>
      <c r="Q37" s="16">
        <f t="shared" si="6"/>
        <v>0.136140292695871</v>
      </c>
      <c r="R37" s="11">
        <f t="shared" si="7"/>
        <v>0.129143083333333</v>
      </c>
      <c r="S37" s="17">
        <f t="shared" si="8"/>
        <v>1.05418183600648</v>
      </c>
      <c r="T37" s="3">
        <v>0.01</v>
      </c>
      <c r="U37" s="18">
        <f t="shared" si="9"/>
        <v>0.0105418183600648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0.0399918183600648</v>
      </c>
      <c r="AR37" s="25">
        <f t="shared" si="15"/>
        <v>99.3408333333333</v>
      </c>
      <c r="AS37" s="1">
        <f t="shared" si="16"/>
        <v>0.13</v>
      </c>
      <c r="AT37" s="2">
        <f t="shared" si="20"/>
        <v>0.425</v>
      </c>
      <c r="AU37" s="1">
        <f t="shared" si="17"/>
        <v>1470.63885168795</v>
      </c>
    </row>
    <row r="38" s="1" customFormat="1" spans="1:47">
      <c r="A38" s="6"/>
      <c r="B38" s="6"/>
      <c r="C38" s="9">
        <v>9</v>
      </c>
      <c r="D38" s="12">
        <v>24.5314424716667</v>
      </c>
      <c r="E38" s="13">
        <f t="shared" si="18"/>
        <v>29.6014497741935</v>
      </c>
      <c r="F38" s="9" t="s">
        <v>107</v>
      </c>
      <c r="G38" s="6">
        <v>10</v>
      </c>
      <c r="H38" s="11">
        <f t="shared" si="0"/>
        <v>24.5314424716667</v>
      </c>
      <c r="I38" s="11">
        <f t="shared" si="1"/>
        <v>297.681442471667</v>
      </c>
      <c r="J38" s="11">
        <f t="shared" si="2"/>
        <v>0.328829381713268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1.78773472508767</v>
      </c>
      <c r="P38" s="11">
        <f t="shared" si="5"/>
        <v>0.587859704317918</v>
      </c>
      <c r="Q38" s="16">
        <f t="shared" si="6"/>
        <v>0.0764217615613294</v>
      </c>
      <c r="R38" s="11">
        <f t="shared" si="7"/>
        <v>0.129143083333333</v>
      </c>
      <c r="S38" s="17">
        <f t="shared" si="8"/>
        <v>0.591760391565657</v>
      </c>
      <c r="T38" s="3">
        <v>0.01</v>
      </c>
      <c r="U38" s="18">
        <f t="shared" si="9"/>
        <v>0.00591760391565657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0.0353676039156566</v>
      </c>
      <c r="AR38" s="25">
        <f t="shared" si="15"/>
        <v>99.3408333333333</v>
      </c>
      <c r="AS38" s="1">
        <f t="shared" si="16"/>
        <v>0.13</v>
      </c>
      <c r="AT38" s="2">
        <f t="shared" si="20"/>
        <v>0.425</v>
      </c>
      <c r="AU38" s="1">
        <f t="shared" si="17"/>
        <v>1300.59033428234</v>
      </c>
    </row>
    <row r="39" s="1" customFormat="1" spans="1:47">
      <c r="A39" s="6"/>
      <c r="B39" s="6"/>
      <c r="C39" s="9">
        <v>10</v>
      </c>
      <c r="D39" s="12">
        <v>19.0698608619355</v>
      </c>
      <c r="E39" s="13">
        <f t="shared" si="18"/>
        <v>24.5314424716667</v>
      </c>
      <c r="F39" s="9" t="s">
        <v>107</v>
      </c>
      <c r="G39" s="6">
        <v>11</v>
      </c>
      <c r="H39" s="11">
        <f t="shared" si="0"/>
        <v>19.0698608619355</v>
      </c>
      <c r="I39" s="11">
        <f t="shared" si="1"/>
        <v>292.219860861936</v>
      </c>
      <c r="J39" s="11">
        <f t="shared" si="2"/>
        <v>0.178433012972608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1.13988126973127</v>
      </c>
      <c r="O39" s="11">
        <f t="shared" si="19"/>
        <v>1.05340208437182</v>
      </c>
      <c r="P39" s="11">
        <f t="shared" si="5"/>
        <v>0.18796170778609</v>
      </c>
      <c r="Q39" s="16">
        <f t="shared" si="6"/>
        <v>0.0244350220121916</v>
      </c>
      <c r="R39" s="11">
        <f t="shared" si="7"/>
        <v>0.129143083333333</v>
      </c>
      <c r="S39" s="17">
        <f t="shared" si="8"/>
        <v>0.189208909850186</v>
      </c>
      <c r="T39" s="3">
        <v>0.01</v>
      </c>
      <c r="U39" s="18">
        <f t="shared" si="9"/>
        <v>0.00189208909850186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0.0237920890985019</v>
      </c>
      <c r="AR39" s="25">
        <f t="shared" si="15"/>
        <v>99.3408333333333</v>
      </c>
      <c r="AS39" s="1">
        <f t="shared" si="16"/>
        <v>0.13</v>
      </c>
      <c r="AT39" s="2">
        <f t="shared" si="20"/>
        <v>0.425</v>
      </c>
      <c r="AU39" s="1">
        <f t="shared" si="17"/>
        <v>874.918221423466</v>
      </c>
    </row>
    <row r="40" s="1" customFormat="1" spans="1:48">
      <c r="A40" s="6"/>
      <c r="B40" s="6"/>
      <c r="C40" s="9">
        <v>11</v>
      </c>
      <c r="D40" s="12">
        <v>13.6925564056667</v>
      </c>
      <c r="E40" s="13">
        <f t="shared" si="18"/>
        <v>19.0698608619355</v>
      </c>
      <c r="F40" s="9" t="s">
        <v>109</v>
      </c>
      <c r="G40" s="6">
        <v>12</v>
      </c>
      <c r="H40" s="11">
        <f t="shared" si="0"/>
        <v>13.6925564056667</v>
      </c>
      <c r="I40" s="11">
        <f t="shared" si="1"/>
        <v>286.842556405667</v>
      </c>
      <c r="J40" s="11">
        <f t="shared" si="2"/>
        <v>0.0955430716513123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1.85884870991906</v>
      </c>
      <c r="P40" s="11">
        <f t="shared" si="5"/>
        <v>0.177600115480747</v>
      </c>
      <c r="Q40" s="16">
        <f t="shared" si="6"/>
        <v>0.023088015012497</v>
      </c>
      <c r="R40" s="11">
        <f t="shared" si="7"/>
        <v>0.129143083333333</v>
      </c>
      <c r="S40" s="17">
        <f t="shared" si="8"/>
        <v>0.178778564182986</v>
      </c>
      <c r="T40" s="3">
        <v>0.01</v>
      </c>
      <c r="U40" s="18">
        <f t="shared" si="9"/>
        <v>0.00178778564182986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0.0236877856418299</v>
      </c>
      <c r="AR40" s="25">
        <f t="shared" si="15"/>
        <v>99.3408333333333</v>
      </c>
      <c r="AS40" s="1">
        <f t="shared" si="16"/>
        <v>0.13</v>
      </c>
      <c r="AT40" s="2">
        <f t="shared" si="20"/>
        <v>0.425</v>
      </c>
      <c r="AU40" s="1">
        <f t="shared" si="17"/>
        <v>871.082618991835</v>
      </c>
      <c r="AV40" s="1">
        <f>SUM(AU29:AU40)</f>
        <v>13735.1669560831</v>
      </c>
    </row>
    <row r="41" s="1" customFormat="1" spans="1:46">
      <c r="A41" s="6"/>
      <c r="B41" s="6"/>
      <c r="C41" s="9">
        <v>12</v>
      </c>
      <c r="D41" s="12">
        <v>7.0174772186129</v>
      </c>
      <c r="E41" s="13">
        <f t="shared" si="18"/>
        <v>13.6925564056667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9</v>
      </c>
      <c r="E44" s="9"/>
      <c r="F44" s="9"/>
      <c r="G44" s="6">
        <v>1</v>
      </c>
      <c r="H44" s="11">
        <f t="shared" ref="H44:H55" si="21">E45</f>
        <v>9</v>
      </c>
      <c r="I44" s="11">
        <f t="shared" ref="I44:I55" si="22">H44+273.15</f>
        <v>282.15</v>
      </c>
      <c r="J44" s="11">
        <f t="shared" ref="J44:J55" si="23">EXP(($C$18*(I44-$C$16))/($C$19*I44*$C$16))</f>
        <v>0.0543273714220872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6">O44*J44</f>
        <v>0.0528257628759807</v>
      </c>
      <c r="Q44" s="16">
        <f t="shared" ref="Q44:Q55" si="27">P44*$B$46</f>
        <v>0.00686734917387749</v>
      </c>
      <c r="R44" s="11">
        <f t="shared" ref="R44:R55" si="28">L44*$B$46</f>
        <v>0.1264068</v>
      </c>
      <c r="S44" s="17">
        <f t="shared" ref="S44:S55" si="29">Q44/R44</f>
        <v>0.0543273714220872</v>
      </c>
      <c r="T44" s="3">
        <v>0.01</v>
      </c>
      <c r="U44" s="18">
        <f t="shared" ref="U44:U55" si="30">S44*T44</f>
        <v>0.000543273714220872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0.0196432737142209</v>
      </c>
      <c r="AR44" s="25">
        <f t="shared" ref="AR44:AR55" si="36">$B$44/12</f>
        <v>97.236</v>
      </c>
      <c r="AS44" s="1">
        <f t="shared" ref="AS44:AS55" si="37">$B$46</f>
        <v>0.13</v>
      </c>
      <c r="AT44" s="2">
        <f>$E$3/12</f>
        <v>0.00833333333333333</v>
      </c>
      <c r="AU44" s="1">
        <f t="shared" ref="AU44:AU55" si="38">AT44*10000*AS44*0.67*AR44*AQ44</f>
        <v>13.8636588255415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6.93228429919355</v>
      </c>
      <c r="E45" s="13">
        <f t="shared" ref="E45:E56" si="39">D44</f>
        <v>9</v>
      </c>
      <c r="F45" s="9" t="s">
        <v>107</v>
      </c>
      <c r="G45" s="6">
        <v>2</v>
      </c>
      <c r="H45" s="11">
        <f t="shared" si="21"/>
        <v>6.93228429919355</v>
      </c>
      <c r="I45" s="11">
        <f t="shared" si="22"/>
        <v>280.082284299194</v>
      </c>
      <c r="J45" s="11">
        <f t="shared" si="23"/>
        <v>0.0421090429144377</v>
      </c>
      <c r="K45" s="11">
        <f t="shared" si="24"/>
        <v>97.236</v>
      </c>
      <c r="L45" s="11">
        <f t="shared" si="25"/>
        <v>0.97236</v>
      </c>
      <c r="M45" s="6" t="s">
        <v>107</v>
      </c>
      <c r="N45" s="6"/>
      <c r="O45" s="11">
        <f t="shared" ref="O45:O55" si="40">L45+O44-P44-N45</f>
        <v>1.89189423712402</v>
      </c>
      <c r="P45" s="11">
        <f t="shared" si="26"/>
        <v>0.0796658556206327</v>
      </c>
      <c r="Q45" s="16">
        <f t="shared" si="27"/>
        <v>0.0103565612306823</v>
      </c>
      <c r="R45" s="11">
        <f t="shared" si="28"/>
        <v>0.1264068</v>
      </c>
      <c r="S45" s="17">
        <f t="shared" si="29"/>
        <v>0.0819304122142342</v>
      </c>
      <c r="T45" s="3">
        <v>0.01</v>
      </c>
      <c r="U45" s="18">
        <f t="shared" si="30"/>
        <v>0.000819304122142342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0.0199193041221423</v>
      </c>
      <c r="AR45" s="25">
        <f t="shared" si="36"/>
        <v>97.236</v>
      </c>
      <c r="AS45" s="1">
        <f t="shared" si="37"/>
        <v>0.13</v>
      </c>
      <c r="AT45" s="2">
        <f t="shared" ref="AT45:AT55" si="41">$E$3/12</f>
        <v>0.00833333333333333</v>
      </c>
      <c r="AU45" s="1">
        <f t="shared" si="38"/>
        <v>14.0584731653798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6.88294387414286</v>
      </c>
      <c r="E46" s="13">
        <f t="shared" si="39"/>
        <v>6.93228429919355</v>
      </c>
      <c r="F46" s="9" t="s">
        <v>107</v>
      </c>
      <c r="G46" s="6">
        <v>3</v>
      </c>
      <c r="H46" s="11">
        <f t="shared" si="21"/>
        <v>6.88294387414286</v>
      </c>
      <c r="I46" s="11">
        <f t="shared" si="22"/>
        <v>280.032943874143</v>
      </c>
      <c r="J46" s="11">
        <f t="shared" si="23"/>
        <v>0.041851902787845</v>
      </c>
      <c r="K46" s="11">
        <f t="shared" si="24"/>
        <v>97.236</v>
      </c>
      <c r="L46" s="11">
        <f t="shared" si="25"/>
        <v>0.97236</v>
      </c>
      <c r="M46" s="6" t="s">
        <v>107</v>
      </c>
      <c r="N46" s="6"/>
      <c r="O46" s="11">
        <f t="shared" si="40"/>
        <v>2.78458838150339</v>
      </c>
      <c r="P46" s="11">
        <f t="shared" si="26"/>
        <v>0.116540322246842</v>
      </c>
      <c r="Q46" s="16">
        <f t="shared" si="27"/>
        <v>0.0151502418920895</v>
      </c>
      <c r="R46" s="11">
        <f t="shared" si="28"/>
        <v>0.1264068</v>
      </c>
      <c r="S46" s="17">
        <f t="shared" si="29"/>
        <v>0.1198530608487</v>
      </c>
      <c r="T46" s="3">
        <v>0.01</v>
      </c>
      <c r="U46" s="18">
        <f t="shared" si="30"/>
        <v>0.001198530608487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0.020298530608487</v>
      </c>
      <c r="AR46" s="25">
        <f t="shared" si="36"/>
        <v>97.236</v>
      </c>
      <c r="AS46" s="1">
        <f t="shared" si="37"/>
        <v>0.13</v>
      </c>
      <c r="AT46" s="2">
        <f t="shared" si="41"/>
        <v>0.00833333333333333</v>
      </c>
      <c r="AU46" s="1">
        <f t="shared" si="38"/>
        <v>14.3261203356417</v>
      </c>
    </row>
    <row r="47" s="1" customFormat="1" spans="1:47">
      <c r="A47" s="6"/>
      <c r="B47" s="6"/>
      <c r="C47" s="9">
        <v>3</v>
      </c>
      <c r="D47" s="12">
        <v>10.333102871129</v>
      </c>
      <c r="E47" s="13">
        <f t="shared" si="39"/>
        <v>6.88294387414286</v>
      </c>
      <c r="F47" s="9" t="s">
        <v>107</v>
      </c>
      <c r="G47" s="6">
        <v>4</v>
      </c>
      <c r="H47" s="11">
        <f t="shared" si="21"/>
        <v>10.333102871129</v>
      </c>
      <c r="I47" s="11">
        <f t="shared" si="22"/>
        <v>283.483102871129</v>
      </c>
      <c r="J47" s="11">
        <f t="shared" si="23"/>
        <v>0.0638994572088455</v>
      </c>
      <c r="K47" s="11">
        <f t="shared" si="24"/>
        <v>97.236</v>
      </c>
      <c r="L47" s="11">
        <f t="shared" si="25"/>
        <v>0.97236</v>
      </c>
      <c r="M47" s="6" t="s">
        <v>107</v>
      </c>
      <c r="N47" s="6"/>
      <c r="O47" s="11">
        <f t="shared" si="40"/>
        <v>3.64040805925654</v>
      </c>
      <c r="P47" s="11">
        <f t="shared" si="26"/>
        <v>0.2326200990052</v>
      </c>
      <c r="Q47" s="16">
        <f t="shared" si="27"/>
        <v>0.030240612870676</v>
      </c>
      <c r="R47" s="11">
        <f t="shared" si="28"/>
        <v>0.1264068</v>
      </c>
      <c r="S47" s="17">
        <f t="shared" si="29"/>
        <v>0.23923248488749</v>
      </c>
      <c r="T47" s="3">
        <v>0.01</v>
      </c>
      <c r="U47" s="18">
        <f t="shared" si="30"/>
        <v>0.0023923248488749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0.0214923248488749</v>
      </c>
      <c r="AR47" s="25">
        <f t="shared" si="36"/>
        <v>97.236</v>
      </c>
      <c r="AS47" s="1">
        <f t="shared" si="37"/>
        <v>0.13</v>
      </c>
      <c r="AT47" s="2">
        <f t="shared" si="41"/>
        <v>0.00833333333333333</v>
      </c>
      <c r="AU47" s="1">
        <f t="shared" si="38"/>
        <v>15.1686660486127</v>
      </c>
    </row>
    <row r="48" s="1" customFormat="1" spans="1:47">
      <c r="A48" s="6"/>
      <c r="B48" s="6"/>
      <c r="C48" s="9">
        <v>4</v>
      </c>
      <c r="D48" s="12">
        <v>17.0069440636667</v>
      </c>
      <c r="E48" s="13">
        <f t="shared" si="39"/>
        <v>10.333102871129</v>
      </c>
      <c r="F48" s="9" t="s">
        <v>107</v>
      </c>
      <c r="G48" s="6">
        <v>5</v>
      </c>
      <c r="H48" s="11">
        <f t="shared" si="21"/>
        <v>17.0069440636667</v>
      </c>
      <c r="I48" s="11">
        <f t="shared" si="22"/>
        <v>290.156944063667</v>
      </c>
      <c r="J48" s="11">
        <f t="shared" si="23"/>
        <v>0.140796961319164</v>
      </c>
      <c r="K48" s="11">
        <f t="shared" si="24"/>
        <v>97.236</v>
      </c>
      <c r="L48" s="11">
        <f t="shared" si="25"/>
        <v>0.97236</v>
      </c>
      <c r="M48" s="6" t="s">
        <v>109</v>
      </c>
      <c r="N48" s="11">
        <f>(O47-P47)*$C$24/100</f>
        <v>3.23739856223878</v>
      </c>
      <c r="O48" s="11">
        <f t="shared" si="40"/>
        <v>1.14274939801257</v>
      </c>
      <c r="P48" s="11">
        <f t="shared" si="26"/>
        <v>0.160895642789474</v>
      </c>
      <c r="Q48" s="16">
        <f t="shared" si="27"/>
        <v>0.0209164335626316</v>
      </c>
      <c r="R48" s="11">
        <f t="shared" si="28"/>
        <v>0.1264068</v>
      </c>
      <c r="S48" s="17">
        <f t="shared" si="29"/>
        <v>0.165469211803729</v>
      </c>
      <c r="T48" s="3">
        <v>0.01</v>
      </c>
      <c r="U48" s="18">
        <f t="shared" si="30"/>
        <v>0.00165469211803729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0.0297046921180373</v>
      </c>
      <c r="AR48" s="25">
        <f t="shared" si="36"/>
        <v>97.236</v>
      </c>
      <c r="AS48" s="1">
        <f t="shared" si="37"/>
        <v>0.13</v>
      </c>
      <c r="AT48" s="2">
        <f t="shared" si="41"/>
        <v>0.00833333333333333</v>
      </c>
      <c r="AU48" s="1">
        <f t="shared" si="38"/>
        <v>20.9647191722469</v>
      </c>
    </row>
    <row r="49" s="1" customFormat="1" spans="1:47">
      <c r="A49" s="6"/>
      <c r="B49" s="6"/>
      <c r="C49" s="9">
        <v>5</v>
      </c>
      <c r="D49" s="12">
        <v>21.6191818848387</v>
      </c>
      <c r="E49" s="13">
        <f t="shared" si="39"/>
        <v>17.0069440636667</v>
      </c>
      <c r="F49" s="9" t="s">
        <v>109</v>
      </c>
      <c r="G49" s="6">
        <v>6</v>
      </c>
      <c r="H49" s="11">
        <f t="shared" si="21"/>
        <v>21.6191818848387</v>
      </c>
      <c r="I49" s="11">
        <f t="shared" si="22"/>
        <v>294.769181884839</v>
      </c>
      <c r="J49" s="11">
        <f t="shared" si="23"/>
        <v>0.238026751196743</v>
      </c>
      <c r="K49" s="11">
        <f t="shared" si="24"/>
        <v>97.236</v>
      </c>
      <c r="L49" s="11">
        <f t="shared" si="25"/>
        <v>0.97236</v>
      </c>
      <c r="M49" s="6" t="s">
        <v>107</v>
      </c>
      <c r="N49" s="6"/>
      <c r="O49" s="11">
        <f t="shared" si="40"/>
        <v>1.95421375522309</v>
      </c>
      <c r="P49" s="11">
        <f t="shared" si="26"/>
        <v>0.465155151299741</v>
      </c>
      <c r="Q49" s="16">
        <f t="shared" si="27"/>
        <v>0.0604701696689663</v>
      </c>
      <c r="R49" s="11">
        <f t="shared" si="28"/>
        <v>0.1264068</v>
      </c>
      <c r="S49" s="17">
        <f t="shared" si="29"/>
        <v>0.478377505553232</v>
      </c>
      <c r="T49" s="3">
        <v>0.01</v>
      </c>
      <c r="U49" s="18">
        <f t="shared" si="30"/>
        <v>0.00478377505553232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0.0328337750555323</v>
      </c>
      <c r="AR49" s="25">
        <f t="shared" si="36"/>
        <v>97.236</v>
      </c>
      <c r="AS49" s="1">
        <f t="shared" si="37"/>
        <v>0.13</v>
      </c>
      <c r="AT49" s="2">
        <f t="shared" si="41"/>
        <v>0.00833333333333333</v>
      </c>
      <c r="AU49" s="1">
        <f t="shared" si="38"/>
        <v>23.1731361048506</v>
      </c>
    </row>
    <row r="50" s="1" customFormat="1" spans="1:47">
      <c r="A50" s="6"/>
      <c r="B50" s="6"/>
      <c r="C50" s="9">
        <v>6</v>
      </c>
      <c r="D50" s="12">
        <v>23.969001663</v>
      </c>
      <c r="E50" s="13">
        <f t="shared" si="39"/>
        <v>21.6191818848387</v>
      </c>
      <c r="F50" s="9" t="s">
        <v>107</v>
      </c>
      <c r="G50" s="6">
        <v>7</v>
      </c>
      <c r="H50" s="11">
        <f t="shared" si="21"/>
        <v>23.969001663</v>
      </c>
      <c r="I50" s="11">
        <f t="shared" si="22"/>
        <v>297.119001663</v>
      </c>
      <c r="J50" s="11">
        <f t="shared" si="23"/>
        <v>0.309086739907566</v>
      </c>
      <c r="K50" s="11">
        <f t="shared" si="24"/>
        <v>97.236</v>
      </c>
      <c r="L50" s="11">
        <f t="shared" si="25"/>
        <v>0.97236</v>
      </c>
      <c r="M50" s="6" t="s">
        <v>107</v>
      </c>
      <c r="N50" s="6"/>
      <c r="O50" s="11">
        <f t="shared" si="40"/>
        <v>2.46141860392335</v>
      </c>
      <c r="P50" s="11">
        <f t="shared" si="26"/>
        <v>0.760791851834503</v>
      </c>
      <c r="Q50" s="16">
        <f t="shared" si="27"/>
        <v>0.0989029407384854</v>
      </c>
      <c r="R50" s="11">
        <f t="shared" si="28"/>
        <v>0.1264068</v>
      </c>
      <c r="S50" s="17">
        <f t="shared" si="29"/>
        <v>0.782417882095626</v>
      </c>
      <c r="T50" s="3">
        <v>0.01</v>
      </c>
      <c r="U50" s="18">
        <f t="shared" si="30"/>
        <v>0.00782417882095626</v>
      </c>
      <c r="V50" s="17"/>
      <c r="W50" s="3"/>
      <c r="X50" s="18"/>
      <c r="Y50" s="19">
        <v>0.05</v>
      </c>
      <c r="Z50" s="3">
        <v>0.29</v>
      </c>
      <c r="AA50" s="20">
        <f t="shared" si="31"/>
        <v>0.0145</v>
      </c>
      <c r="AB50" s="3">
        <v>0.02</v>
      </c>
      <c r="AC50" s="3">
        <v>0.28</v>
      </c>
      <c r="AD50" s="20">
        <f t="shared" si="32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0.0401741788209563</v>
      </c>
      <c r="AR50" s="25">
        <f t="shared" si="36"/>
        <v>97.236</v>
      </c>
      <c r="AS50" s="1">
        <f t="shared" si="37"/>
        <v>0.13</v>
      </c>
      <c r="AT50" s="2">
        <f t="shared" si="41"/>
        <v>0.00833333333333333</v>
      </c>
      <c r="AU50" s="1">
        <f t="shared" si="38"/>
        <v>28.3537824128988</v>
      </c>
    </row>
    <row r="51" s="1" customFormat="1" spans="1:47">
      <c r="A51" s="6"/>
      <c r="B51" s="6"/>
      <c r="C51" s="9">
        <v>7</v>
      </c>
      <c r="D51" s="12">
        <v>31.4250012906452</v>
      </c>
      <c r="E51" s="13">
        <f t="shared" si="39"/>
        <v>23.969001663</v>
      </c>
      <c r="F51" s="9" t="s">
        <v>107</v>
      </c>
      <c r="G51" s="6">
        <v>8</v>
      </c>
      <c r="H51" s="11">
        <f t="shared" si="21"/>
        <v>31.4250012906452</v>
      </c>
      <c r="I51" s="11">
        <f t="shared" si="22"/>
        <v>304.575001290645</v>
      </c>
      <c r="J51" s="11">
        <f t="shared" si="23"/>
        <v>0.689418417236061</v>
      </c>
      <c r="K51" s="11">
        <f t="shared" si="24"/>
        <v>97.236</v>
      </c>
      <c r="L51" s="11">
        <f t="shared" si="25"/>
        <v>0.97236</v>
      </c>
      <c r="M51" s="6" t="s">
        <v>107</v>
      </c>
      <c r="N51" s="6"/>
      <c r="O51" s="11">
        <f t="shared" si="40"/>
        <v>2.67298675208885</v>
      </c>
      <c r="P51" s="11">
        <f t="shared" si="26"/>
        <v>1.84280629591806</v>
      </c>
      <c r="Q51" s="16">
        <f t="shared" si="27"/>
        <v>0.239564818469347</v>
      </c>
      <c r="R51" s="11">
        <f t="shared" si="28"/>
        <v>0.1264068</v>
      </c>
      <c r="S51" s="17">
        <f t="shared" si="29"/>
        <v>1.89518932897081</v>
      </c>
      <c r="T51" s="3">
        <v>0.01</v>
      </c>
      <c r="U51" s="18">
        <f t="shared" si="30"/>
        <v>0.0189518932897081</v>
      </c>
      <c r="V51" s="17"/>
      <c r="W51" s="3"/>
      <c r="X51" s="18"/>
      <c r="Y51" s="19">
        <v>0.05</v>
      </c>
      <c r="Z51" s="3">
        <v>0.29</v>
      </c>
      <c r="AA51" s="20">
        <f t="shared" si="31"/>
        <v>0.0145</v>
      </c>
      <c r="AB51" s="3">
        <v>0.02</v>
      </c>
      <c r="AC51" s="3">
        <v>0.28</v>
      </c>
      <c r="AD51" s="20">
        <f t="shared" si="32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0.0513018932897081</v>
      </c>
      <c r="AR51" s="25">
        <f t="shared" si="36"/>
        <v>97.236</v>
      </c>
      <c r="AS51" s="1">
        <f t="shared" si="37"/>
        <v>0.13</v>
      </c>
      <c r="AT51" s="2">
        <f t="shared" si="41"/>
        <v>0.00833333333333333</v>
      </c>
      <c r="AU51" s="1">
        <f t="shared" si="38"/>
        <v>36.2074039195386</v>
      </c>
    </row>
    <row r="52" s="1" customFormat="1" spans="1:47">
      <c r="A52" s="6"/>
      <c r="B52" s="6"/>
      <c r="C52" s="9">
        <v>8</v>
      </c>
      <c r="D52" s="12">
        <v>29.6014497741935</v>
      </c>
      <c r="E52" s="13">
        <f t="shared" si="39"/>
        <v>31.4250012906452</v>
      </c>
      <c r="F52" s="9" t="s">
        <v>107</v>
      </c>
      <c r="G52" s="6">
        <v>9</v>
      </c>
      <c r="H52" s="11">
        <f t="shared" si="21"/>
        <v>29.6014497741935</v>
      </c>
      <c r="I52" s="11">
        <f t="shared" si="22"/>
        <v>302.751449774193</v>
      </c>
      <c r="J52" s="11">
        <f t="shared" si="23"/>
        <v>0.568666432173623</v>
      </c>
      <c r="K52" s="11">
        <f t="shared" si="24"/>
        <v>97.236</v>
      </c>
      <c r="L52" s="11">
        <f t="shared" si="25"/>
        <v>0.97236</v>
      </c>
      <c r="M52" s="6" t="s">
        <v>107</v>
      </c>
      <c r="N52" s="6"/>
      <c r="O52" s="11">
        <f t="shared" si="40"/>
        <v>1.8025404561708</v>
      </c>
      <c r="P52" s="11">
        <f t="shared" si="26"/>
        <v>1.02504425005926</v>
      </c>
      <c r="Q52" s="16">
        <f t="shared" si="27"/>
        <v>0.133255752507704</v>
      </c>
      <c r="R52" s="11">
        <f t="shared" si="28"/>
        <v>0.1264068</v>
      </c>
      <c r="S52" s="17">
        <f t="shared" si="29"/>
        <v>1.05418183600648</v>
      </c>
      <c r="T52" s="3">
        <v>0.01</v>
      </c>
      <c r="U52" s="18">
        <f t="shared" si="30"/>
        <v>0.0105418183600648</v>
      </c>
      <c r="V52" s="17"/>
      <c r="W52" s="3"/>
      <c r="X52" s="18"/>
      <c r="Y52" s="19">
        <v>0.04</v>
      </c>
      <c r="Z52" s="3">
        <v>0.29</v>
      </c>
      <c r="AA52" s="20">
        <f t="shared" si="31"/>
        <v>0.0116</v>
      </c>
      <c r="AB52" s="3">
        <v>0.015</v>
      </c>
      <c r="AC52" s="3">
        <v>0.28</v>
      </c>
      <c r="AD52" s="20">
        <f t="shared" si="32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0.0385918183600648</v>
      </c>
      <c r="AR52" s="25">
        <f t="shared" si="36"/>
        <v>97.236</v>
      </c>
      <c r="AS52" s="1">
        <f t="shared" si="37"/>
        <v>0.13</v>
      </c>
      <c r="AT52" s="2">
        <f t="shared" si="41"/>
        <v>0.00833333333333333</v>
      </c>
      <c r="AU52" s="1">
        <f t="shared" si="38"/>
        <v>27.2369978133468</v>
      </c>
    </row>
    <row r="53" s="1" customFormat="1" spans="1:47">
      <c r="A53" s="6"/>
      <c r="B53" s="6"/>
      <c r="C53" s="9">
        <v>9</v>
      </c>
      <c r="D53" s="12">
        <v>24.5314424716667</v>
      </c>
      <c r="E53" s="13">
        <f t="shared" si="39"/>
        <v>29.6014497741935</v>
      </c>
      <c r="F53" s="9" t="s">
        <v>107</v>
      </c>
      <c r="G53" s="6">
        <v>10</v>
      </c>
      <c r="H53" s="11">
        <f t="shared" si="21"/>
        <v>24.5314424716667</v>
      </c>
      <c r="I53" s="11">
        <f t="shared" si="22"/>
        <v>297.681442471667</v>
      </c>
      <c r="J53" s="11">
        <f t="shared" si="23"/>
        <v>0.328829381713268</v>
      </c>
      <c r="K53" s="11">
        <f t="shared" si="24"/>
        <v>97.236</v>
      </c>
      <c r="L53" s="11">
        <f t="shared" si="25"/>
        <v>0.97236</v>
      </c>
      <c r="M53" s="6" t="s">
        <v>107</v>
      </c>
      <c r="N53" s="6"/>
      <c r="O53" s="11">
        <f t="shared" si="40"/>
        <v>1.74985620611154</v>
      </c>
      <c r="P53" s="11">
        <f t="shared" si="26"/>
        <v>0.575404134342781</v>
      </c>
      <c r="Q53" s="16">
        <f t="shared" si="27"/>
        <v>0.0748025374645615</v>
      </c>
      <c r="R53" s="11">
        <f t="shared" si="28"/>
        <v>0.1264068</v>
      </c>
      <c r="S53" s="17">
        <f t="shared" si="29"/>
        <v>0.591760391565656</v>
      </c>
      <c r="T53" s="3">
        <v>0.01</v>
      </c>
      <c r="U53" s="18">
        <f t="shared" si="30"/>
        <v>0.00591760391565656</v>
      </c>
      <c r="V53" s="17"/>
      <c r="W53" s="3"/>
      <c r="X53" s="18"/>
      <c r="Y53" s="19">
        <v>0.04</v>
      </c>
      <c r="Z53" s="3">
        <v>0.29</v>
      </c>
      <c r="AA53" s="20">
        <f t="shared" si="31"/>
        <v>0.0116</v>
      </c>
      <c r="AB53" s="3">
        <v>0.015</v>
      </c>
      <c r="AC53" s="3">
        <v>0.28</v>
      </c>
      <c r="AD53" s="20">
        <f t="shared" si="32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0.0339676039156566</v>
      </c>
      <c r="AR53" s="25">
        <f t="shared" si="36"/>
        <v>97.236</v>
      </c>
      <c r="AS53" s="1">
        <f t="shared" si="37"/>
        <v>0.13</v>
      </c>
      <c r="AT53" s="2">
        <f t="shared" si="41"/>
        <v>0.00833333333333333</v>
      </c>
      <c r="AU53" s="1">
        <f t="shared" si="38"/>
        <v>23.973359973438</v>
      </c>
    </row>
    <row r="54" s="1" customFormat="1" spans="1:47">
      <c r="A54" s="6"/>
      <c r="B54" s="6"/>
      <c r="C54" s="9">
        <v>10</v>
      </c>
      <c r="D54" s="12">
        <v>19.0698608619355</v>
      </c>
      <c r="E54" s="13">
        <f t="shared" si="39"/>
        <v>24.5314424716667</v>
      </c>
      <c r="F54" s="9" t="s">
        <v>107</v>
      </c>
      <c r="G54" s="6">
        <v>11</v>
      </c>
      <c r="H54" s="11">
        <f t="shared" si="21"/>
        <v>19.0698608619355</v>
      </c>
      <c r="I54" s="11">
        <f t="shared" si="22"/>
        <v>292.219860861936</v>
      </c>
      <c r="J54" s="11">
        <f t="shared" si="23"/>
        <v>0.178433012972608</v>
      </c>
      <c r="K54" s="11">
        <f t="shared" si="24"/>
        <v>97.236</v>
      </c>
      <c r="L54" s="11">
        <f t="shared" si="25"/>
        <v>0.97236</v>
      </c>
      <c r="M54" s="6" t="s">
        <v>109</v>
      </c>
      <c r="N54" s="11">
        <f>(O53-P53)*$C$24/100</f>
        <v>1.11572946818032</v>
      </c>
      <c r="O54" s="11">
        <f t="shared" si="40"/>
        <v>1.03108260358844</v>
      </c>
      <c r="P54" s="11">
        <f t="shared" si="26"/>
        <v>0.183979175581926</v>
      </c>
      <c r="Q54" s="16">
        <f t="shared" si="27"/>
        <v>0.0239172928256504</v>
      </c>
      <c r="R54" s="11">
        <f t="shared" si="28"/>
        <v>0.1264068</v>
      </c>
      <c r="S54" s="17">
        <f t="shared" si="29"/>
        <v>0.189208909850185</v>
      </c>
      <c r="T54" s="3">
        <v>0.01</v>
      </c>
      <c r="U54" s="18">
        <f t="shared" si="30"/>
        <v>0.00189208909850185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0.0209920890985019</v>
      </c>
      <c r="AR54" s="25">
        <f t="shared" si="36"/>
        <v>97.236</v>
      </c>
      <c r="AS54" s="1">
        <f t="shared" si="37"/>
        <v>0.13</v>
      </c>
      <c r="AT54" s="2">
        <f t="shared" si="41"/>
        <v>0.00833333333333333</v>
      </c>
      <c r="AU54" s="1">
        <f t="shared" si="38"/>
        <v>14.8156140127655</v>
      </c>
    </row>
    <row r="55" s="1" customFormat="1" spans="1:48">
      <c r="A55" s="6"/>
      <c r="B55" s="6"/>
      <c r="C55" s="9">
        <v>11</v>
      </c>
      <c r="D55" s="12">
        <v>13.6925564056667</v>
      </c>
      <c r="E55" s="13">
        <f t="shared" si="39"/>
        <v>19.0698608619355</v>
      </c>
      <c r="F55" s="9" t="s">
        <v>109</v>
      </c>
      <c r="G55" s="6">
        <v>12</v>
      </c>
      <c r="H55" s="11">
        <f t="shared" si="21"/>
        <v>13.6925564056667</v>
      </c>
      <c r="I55" s="11">
        <f t="shared" si="22"/>
        <v>286.842556405667</v>
      </c>
      <c r="J55" s="11">
        <f t="shared" si="23"/>
        <v>0.0955430716513123</v>
      </c>
      <c r="K55" s="11">
        <f t="shared" si="24"/>
        <v>97.236</v>
      </c>
      <c r="L55" s="11">
        <f t="shared" si="25"/>
        <v>0.97236</v>
      </c>
      <c r="M55" s="6" t="s">
        <v>107</v>
      </c>
      <c r="N55" s="6"/>
      <c r="O55" s="11">
        <f t="shared" si="40"/>
        <v>1.81946342800651</v>
      </c>
      <c r="P55" s="11">
        <f t="shared" si="26"/>
        <v>0.173837124668968</v>
      </c>
      <c r="Q55" s="16">
        <f t="shared" si="27"/>
        <v>0.0225988262069659</v>
      </c>
      <c r="R55" s="11">
        <f t="shared" si="28"/>
        <v>0.1264068</v>
      </c>
      <c r="S55" s="17">
        <f t="shared" si="29"/>
        <v>0.178778564182986</v>
      </c>
      <c r="T55" s="3">
        <v>0.01</v>
      </c>
      <c r="U55" s="18">
        <f t="shared" si="30"/>
        <v>0.00178778564182986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0.0208877856418299</v>
      </c>
      <c r="AR55" s="25">
        <f t="shared" si="36"/>
        <v>97.236</v>
      </c>
      <c r="AS55" s="1">
        <f t="shared" si="37"/>
        <v>0.13</v>
      </c>
      <c r="AT55" s="2">
        <f t="shared" si="41"/>
        <v>0.00833333333333333</v>
      </c>
      <c r="AU55" s="1">
        <f t="shared" si="38"/>
        <v>14.7419996265556</v>
      </c>
      <c r="AV55" s="1">
        <f>SUM(AU44:AU55)</f>
        <v>246.883931410816</v>
      </c>
    </row>
    <row r="56" s="1" customFormat="1" spans="1:46">
      <c r="A56" s="6"/>
      <c r="B56" s="6"/>
      <c r="C56" s="9">
        <v>12</v>
      </c>
      <c r="D56" s="12">
        <v>7.0174772186129</v>
      </c>
      <c r="E56" s="13">
        <f t="shared" si="39"/>
        <v>13.6925564056667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9</v>
      </c>
      <c r="E60" s="9"/>
      <c r="F60" s="9"/>
      <c r="G60" s="6">
        <v>1</v>
      </c>
      <c r="H60" s="11">
        <f t="shared" ref="H60:H71" si="42">E61</f>
        <v>9</v>
      </c>
      <c r="I60" s="11">
        <f t="shared" ref="I60:I71" si="43">H60+273.15</f>
        <v>282.15</v>
      </c>
      <c r="J60" s="11">
        <f t="shared" ref="J60:J71" si="44">EXP(($C$18*(I60-$C$16))/($C$19*I60*$C$16))</f>
        <v>0.0543273714220872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0.0749554743510537</v>
      </c>
      <c r="Q60" s="16">
        <f t="shared" ref="Q60:Q71" si="48">P60*$B$62</f>
        <v>0.00749554743510537</v>
      </c>
      <c r="R60" s="11">
        <f t="shared" ref="R60:R71" si="49">L60*$B$62</f>
        <v>0.13797</v>
      </c>
      <c r="S60" s="17">
        <f t="shared" ref="S60:S71" si="50">Q60/R60</f>
        <v>0.0543273714220872</v>
      </c>
      <c r="T60" s="3">
        <v>0.01</v>
      </c>
      <c r="U60" s="18">
        <f t="shared" ref="U60:U71" si="51">S60*T60</f>
        <v>0.000543273714220872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0.0128432737142209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0.025</v>
      </c>
      <c r="AU60" s="1">
        <f t="shared" ref="AU60:AU71" si="59">AT60*10000*AS60*0.67*AR60*AQ60</f>
        <v>29.6807734453802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6.93228429919355</v>
      </c>
      <c r="E61" s="13">
        <f t="shared" ref="E61:E72" si="60">D60</f>
        <v>9</v>
      </c>
      <c r="F61" s="9" t="s">
        <v>107</v>
      </c>
      <c r="G61" s="6">
        <v>2</v>
      </c>
      <c r="H61" s="11">
        <f t="shared" si="42"/>
        <v>6.93228429919355</v>
      </c>
      <c r="I61" s="11">
        <f t="shared" si="43"/>
        <v>280.082284299194</v>
      </c>
      <c r="J61" s="11">
        <f t="shared" si="44"/>
        <v>0.0421090429144377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2.68444452564895</v>
      </c>
      <c r="P61" s="11">
        <f t="shared" si="47"/>
        <v>0.113039389731979</v>
      </c>
      <c r="Q61" s="16">
        <f t="shared" si="48"/>
        <v>0.0113039389731979</v>
      </c>
      <c r="R61" s="11">
        <f t="shared" si="49"/>
        <v>0.13797</v>
      </c>
      <c r="S61" s="17">
        <f t="shared" si="50"/>
        <v>0.0819304122142342</v>
      </c>
      <c r="T61" s="3">
        <v>0.01</v>
      </c>
      <c r="U61" s="18">
        <f t="shared" si="51"/>
        <v>0.000819304122142342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0.0131193041221423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0.025</v>
      </c>
      <c r="AU61" s="1">
        <f t="shared" si="59"/>
        <v>30.3186790280106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6.88294387414286</v>
      </c>
      <c r="E62" s="13">
        <f t="shared" si="60"/>
        <v>6.93228429919355</v>
      </c>
      <c r="F62" s="9" t="s">
        <v>107</v>
      </c>
      <c r="G62" s="6">
        <v>3</v>
      </c>
      <c r="H62" s="11">
        <f t="shared" si="42"/>
        <v>6.88294387414286</v>
      </c>
      <c r="I62" s="11">
        <f t="shared" si="43"/>
        <v>280.032943874143</v>
      </c>
      <c r="J62" s="11">
        <f t="shared" si="44"/>
        <v>0.041851902787845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3.95110513591697</v>
      </c>
      <c r="P62" s="11">
        <f t="shared" si="47"/>
        <v>0.165361268052952</v>
      </c>
      <c r="Q62" s="16">
        <f t="shared" si="48"/>
        <v>0.0165361268052952</v>
      </c>
      <c r="R62" s="11">
        <f t="shared" si="49"/>
        <v>0.13797</v>
      </c>
      <c r="S62" s="17">
        <f t="shared" si="50"/>
        <v>0.1198530608487</v>
      </c>
      <c r="T62" s="3">
        <v>0.01</v>
      </c>
      <c r="U62" s="18">
        <f t="shared" si="51"/>
        <v>0.001198530608487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0.013498530608487</v>
      </c>
      <c r="AR62" s="25">
        <f t="shared" si="57"/>
        <v>137.97</v>
      </c>
      <c r="AS62" s="1">
        <f t="shared" si="58"/>
        <v>0.1</v>
      </c>
      <c r="AT62" s="2">
        <f t="shared" si="62"/>
        <v>0.025</v>
      </c>
      <c r="AU62" s="1">
        <f t="shared" si="59"/>
        <v>31.1950704898869</v>
      </c>
    </row>
    <row r="63" s="1" customFormat="1" spans="1:47">
      <c r="A63" s="6"/>
      <c r="B63" s="6"/>
      <c r="C63" s="9">
        <v>3</v>
      </c>
      <c r="D63" s="12">
        <v>10.333102871129</v>
      </c>
      <c r="E63" s="13">
        <f t="shared" si="60"/>
        <v>6.88294387414286</v>
      </c>
      <c r="F63" s="9" t="s">
        <v>107</v>
      </c>
      <c r="G63" s="6">
        <v>4</v>
      </c>
      <c r="H63" s="11">
        <f t="shared" si="42"/>
        <v>10.333102871129</v>
      </c>
      <c r="I63" s="11">
        <f t="shared" si="43"/>
        <v>283.483102871129</v>
      </c>
      <c r="J63" s="11">
        <f t="shared" si="44"/>
        <v>0.0638994572088455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5.16544386786402</v>
      </c>
      <c r="P63" s="11">
        <f t="shared" si="47"/>
        <v>0.33006905939927</v>
      </c>
      <c r="Q63" s="16">
        <f t="shared" si="48"/>
        <v>0.033006905939927</v>
      </c>
      <c r="R63" s="11">
        <f t="shared" si="49"/>
        <v>0.13797</v>
      </c>
      <c r="S63" s="17">
        <f t="shared" si="50"/>
        <v>0.23923248488749</v>
      </c>
      <c r="T63" s="3">
        <v>0.01</v>
      </c>
      <c r="U63" s="18">
        <f t="shared" si="51"/>
        <v>0.0023923248488749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0.0146923248488749</v>
      </c>
      <c r="AR63" s="25">
        <f t="shared" si="57"/>
        <v>137.97</v>
      </c>
      <c r="AS63" s="1">
        <f t="shared" si="58"/>
        <v>0.1</v>
      </c>
      <c r="AT63" s="2">
        <f t="shared" si="62"/>
        <v>0.025</v>
      </c>
      <c r="AU63" s="1">
        <f t="shared" si="59"/>
        <v>33.9539259949378</v>
      </c>
    </row>
    <row r="64" s="1" customFormat="1" spans="1:47">
      <c r="A64" s="6"/>
      <c r="B64" s="6"/>
      <c r="C64" s="9">
        <v>4</v>
      </c>
      <c r="D64" s="12">
        <v>17.0069440636667</v>
      </c>
      <c r="E64" s="13">
        <f t="shared" si="60"/>
        <v>10.333102871129</v>
      </c>
      <c r="F64" s="9" t="s">
        <v>107</v>
      </c>
      <c r="G64" s="6">
        <v>5</v>
      </c>
      <c r="H64" s="11">
        <f t="shared" si="42"/>
        <v>17.0069440636667</v>
      </c>
      <c r="I64" s="11">
        <f t="shared" si="43"/>
        <v>290.156944063667</v>
      </c>
      <c r="J64" s="11">
        <f t="shared" si="44"/>
        <v>0.140796961319164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4.59360606804151</v>
      </c>
      <c r="O64" s="11">
        <f t="shared" si="61"/>
        <v>1.62146874042324</v>
      </c>
      <c r="P64" s="11">
        <f t="shared" si="47"/>
        <v>0.228297871525605</v>
      </c>
      <c r="Q64" s="16">
        <f t="shared" si="48"/>
        <v>0.0228297871525605</v>
      </c>
      <c r="R64" s="11">
        <f t="shared" si="49"/>
        <v>0.13797</v>
      </c>
      <c r="S64" s="17">
        <f t="shared" si="50"/>
        <v>0.165469211803729</v>
      </c>
      <c r="T64" s="3">
        <v>0.01</v>
      </c>
      <c r="U64" s="18">
        <f t="shared" si="51"/>
        <v>0.00165469211803729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0.0197046921180373</v>
      </c>
      <c r="AR64" s="25">
        <f t="shared" si="57"/>
        <v>137.97</v>
      </c>
      <c r="AS64" s="1">
        <f t="shared" si="58"/>
        <v>0.1</v>
      </c>
      <c r="AT64" s="2">
        <f t="shared" si="62"/>
        <v>0.025</v>
      </c>
      <c r="AU64" s="1">
        <f t="shared" si="59"/>
        <v>45.5374942230539</v>
      </c>
    </row>
    <row r="65" s="1" customFormat="1" spans="1:47">
      <c r="A65" s="6"/>
      <c r="B65" s="6"/>
      <c r="C65" s="9">
        <v>5</v>
      </c>
      <c r="D65" s="12">
        <v>21.6191818848387</v>
      </c>
      <c r="E65" s="13">
        <f t="shared" si="60"/>
        <v>17.0069440636667</v>
      </c>
      <c r="F65" s="9" t="s">
        <v>109</v>
      </c>
      <c r="G65" s="6">
        <v>6</v>
      </c>
      <c r="H65" s="11">
        <f t="shared" si="42"/>
        <v>21.6191818848387</v>
      </c>
      <c r="I65" s="11">
        <f t="shared" si="43"/>
        <v>294.769181884839</v>
      </c>
      <c r="J65" s="11">
        <f t="shared" si="44"/>
        <v>0.238026751196743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2.77287086889763</v>
      </c>
      <c r="P65" s="11">
        <f t="shared" si="47"/>
        <v>0.660017444411794</v>
      </c>
      <c r="Q65" s="16">
        <f t="shared" si="48"/>
        <v>0.0660017444411794</v>
      </c>
      <c r="R65" s="11">
        <f t="shared" si="49"/>
        <v>0.13797</v>
      </c>
      <c r="S65" s="17">
        <f t="shared" si="50"/>
        <v>0.478377505553232</v>
      </c>
      <c r="T65" s="3">
        <v>0.01</v>
      </c>
      <c r="U65" s="18">
        <f t="shared" si="51"/>
        <v>0.00478377505553232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0.0228337750555323</v>
      </c>
      <c r="AR65" s="25">
        <f t="shared" si="57"/>
        <v>137.97</v>
      </c>
      <c r="AS65" s="1">
        <f t="shared" si="58"/>
        <v>0.1</v>
      </c>
      <c r="AT65" s="2">
        <f t="shared" si="62"/>
        <v>0.025</v>
      </c>
      <c r="AU65" s="1">
        <f t="shared" si="59"/>
        <v>52.7687970688975</v>
      </c>
    </row>
    <row r="66" s="1" customFormat="1" spans="1:47">
      <c r="A66" s="6"/>
      <c r="B66" s="6"/>
      <c r="C66" s="9">
        <v>6</v>
      </c>
      <c r="D66" s="12">
        <v>23.969001663</v>
      </c>
      <c r="E66" s="13">
        <f t="shared" si="60"/>
        <v>21.6191818848387</v>
      </c>
      <c r="F66" s="9" t="s">
        <v>107</v>
      </c>
      <c r="G66" s="6">
        <v>7</v>
      </c>
      <c r="H66" s="11">
        <f t="shared" si="42"/>
        <v>23.969001663</v>
      </c>
      <c r="I66" s="11">
        <f t="shared" si="43"/>
        <v>297.119001663</v>
      </c>
      <c r="J66" s="11">
        <f t="shared" si="44"/>
        <v>0.309086739907566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3.49255342448584</v>
      </c>
      <c r="P66" s="11">
        <f t="shared" si="47"/>
        <v>1.07950195192733</v>
      </c>
      <c r="Q66" s="16">
        <f t="shared" si="48"/>
        <v>0.107950195192733</v>
      </c>
      <c r="R66" s="11">
        <f t="shared" si="49"/>
        <v>0.13797</v>
      </c>
      <c r="S66" s="17">
        <f t="shared" si="50"/>
        <v>0.782417882095626</v>
      </c>
      <c r="T66" s="3">
        <v>0.01</v>
      </c>
      <c r="U66" s="18">
        <f t="shared" si="51"/>
        <v>0.00782417882095626</v>
      </c>
      <c r="V66" s="17"/>
      <c r="W66" s="3"/>
      <c r="X66" s="18"/>
      <c r="Y66" s="19">
        <v>0.05</v>
      </c>
      <c r="Z66" s="3">
        <v>0.06</v>
      </c>
      <c r="AA66" s="20">
        <f t="shared" si="52"/>
        <v>0.003</v>
      </c>
      <c r="AB66" s="3">
        <v>0.02</v>
      </c>
      <c r="AC66" s="3">
        <v>0.63</v>
      </c>
      <c r="AD66" s="20">
        <f t="shared" si="53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0.0296241788209563</v>
      </c>
      <c r="AR66" s="25">
        <f t="shared" si="57"/>
        <v>137.97</v>
      </c>
      <c r="AS66" s="1">
        <f t="shared" si="58"/>
        <v>0.1</v>
      </c>
      <c r="AT66" s="2">
        <f t="shared" si="62"/>
        <v>0.025</v>
      </c>
      <c r="AU66" s="1">
        <f t="shared" si="59"/>
        <v>68.4614031947828</v>
      </c>
    </row>
    <row r="67" s="1" customFormat="1" spans="1:47">
      <c r="A67" s="6"/>
      <c r="B67" s="6"/>
      <c r="C67" s="9">
        <v>7</v>
      </c>
      <c r="D67" s="12">
        <v>31.4250012906452</v>
      </c>
      <c r="E67" s="13">
        <f t="shared" si="60"/>
        <v>23.969001663</v>
      </c>
      <c r="F67" s="9" t="s">
        <v>107</v>
      </c>
      <c r="G67" s="6">
        <v>8</v>
      </c>
      <c r="H67" s="11">
        <f t="shared" si="42"/>
        <v>31.4250012906452</v>
      </c>
      <c r="I67" s="11">
        <f t="shared" si="43"/>
        <v>304.575001290645</v>
      </c>
      <c r="J67" s="11">
        <f t="shared" si="44"/>
        <v>0.689418417236061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3.7927514725585</v>
      </c>
      <c r="P67" s="11">
        <f t="shared" si="47"/>
        <v>2.61479271718102</v>
      </c>
      <c r="Q67" s="16">
        <f t="shared" si="48"/>
        <v>0.261479271718102</v>
      </c>
      <c r="R67" s="11">
        <f t="shared" si="49"/>
        <v>0.13797</v>
      </c>
      <c r="S67" s="17">
        <f t="shared" si="50"/>
        <v>1.89518932897081</v>
      </c>
      <c r="T67" s="3">
        <v>0.01</v>
      </c>
      <c r="U67" s="18">
        <f t="shared" si="51"/>
        <v>0.0189518932897081</v>
      </c>
      <c r="V67" s="17"/>
      <c r="W67" s="3"/>
      <c r="X67" s="18"/>
      <c r="Y67" s="19">
        <v>0.05</v>
      </c>
      <c r="Z67" s="3">
        <v>0.06</v>
      </c>
      <c r="AA67" s="20">
        <f t="shared" si="52"/>
        <v>0.003</v>
      </c>
      <c r="AB67" s="3">
        <v>0.02</v>
      </c>
      <c r="AC67" s="3">
        <v>0.63</v>
      </c>
      <c r="AD67" s="20">
        <f t="shared" si="53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0.0407518932897081</v>
      </c>
      <c r="AR67" s="25">
        <f t="shared" si="57"/>
        <v>137.97</v>
      </c>
      <c r="AS67" s="1">
        <f t="shared" si="58"/>
        <v>0.1</v>
      </c>
      <c r="AT67" s="2">
        <f t="shared" si="62"/>
        <v>0.025</v>
      </c>
      <c r="AU67" s="1">
        <f t="shared" si="59"/>
        <v>94.1775235127821</v>
      </c>
    </row>
    <row r="68" s="1" customFormat="1" spans="1:47">
      <c r="A68" s="6"/>
      <c r="B68" s="6"/>
      <c r="C68" s="9">
        <v>8</v>
      </c>
      <c r="D68" s="12">
        <v>29.6014497741935</v>
      </c>
      <c r="E68" s="13">
        <f t="shared" si="60"/>
        <v>31.4250012906452</v>
      </c>
      <c r="F68" s="9" t="s">
        <v>107</v>
      </c>
      <c r="G68" s="6">
        <v>9</v>
      </c>
      <c r="H68" s="11">
        <f t="shared" si="42"/>
        <v>29.6014497741935</v>
      </c>
      <c r="I68" s="11">
        <f t="shared" si="43"/>
        <v>302.751449774193</v>
      </c>
      <c r="J68" s="11">
        <f t="shared" si="44"/>
        <v>0.568666432173623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2.55765875537748</v>
      </c>
      <c r="P68" s="11">
        <f t="shared" si="47"/>
        <v>1.45445467913814</v>
      </c>
      <c r="Q68" s="16">
        <f t="shared" si="48"/>
        <v>0.145445467913814</v>
      </c>
      <c r="R68" s="11">
        <f t="shared" si="49"/>
        <v>0.13797</v>
      </c>
      <c r="S68" s="17">
        <f t="shared" si="50"/>
        <v>1.05418183600648</v>
      </c>
      <c r="T68" s="3">
        <v>0.01</v>
      </c>
      <c r="U68" s="18">
        <f t="shared" si="51"/>
        <v>0.0105418183600648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0.015</v>
      </c>
      <c r="AC68" s="3">
        <v>0.63</v>
      </c>
      <c r="AD68" s="20">
        <f t="shared" si="53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0.0285918183600648</v>
      </c>
      <c r="AR68" s="25">
        <f t="shared" si="57"/>
        <v>137.97</v>
      </c>
      <c r="AS68" s="1">
        <f t="shared" si="58"/>
        <v>0.1</v>
      </c>
      <c r="AT68" s="2">
        <f t="shared" si="62"/>
        <v>0.025</v>
      </c>
      <c r="AU68" s="1">
        <f t="shared" si="59"/>
        <v>66.0756207505638</v>
      </c>
    </row>
    <row r="69" s="1" customFormat="1" spans="1:47">
      <c r="A69" s="6"/>
      <c r="B69" s="6"/>
      <c r="C69" s="9">
        <v>9</v>
      </c>
      <c r="D69" s="12">
        <v>24.5314424716667</v>
      </c>
      <c r="E69" s="13">
        <f t="shared" si="60"/>
        <v>29.6014497741935</v>
      </c>
      <c r="F69" s="9" t="s">
        <v>107</v>
      </c>
      <c r="G69" s="6">
        <v>10</v>
      </c>
      <c r="H69" s="11">
        <f t="shared" si="42"/>
        <v>24.5314424716667</v>
      </c>
      <c r="I69" s="11">
        <f t="shared" si="43"/>
        <v>297.681442471667</v>
      </c>
      <c r="J69" s="11">
        <f t="shared" si="44"/>
        <v>0.328829381713268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2.48290407623934</v>
      </c>
      <c r="P69" s="11">
        <f t="shared" si="47"/>
        <v>0.816451812243135</v>
      </c>
      <c r="Q69" s="16">
        <f t="shared" si="48"/>
        <v>0.0816451812243135</v>
      </c>
      <c r="R69" s="11">
        <f t="shared" si="49"/>
        <v>0.13797</v>
      </c>
      <c r="S69" s="17">
        <f t="shared" si="50"/>
        <v>0.591760391565656</v>
      </c>
      <c r="T69" s="3">
        <v>0.01</v>
      </c>
      <c r="U69" s="18">
        <f t="shared" si="51"/>
        <v>0.00591760391565656</v>
      </c>
      <c r="V69" s="17"/>
      <c r="W69" s="3"/>
      <c r="X69" s="18"/>
      <c r="Y69" s="19">
        <v>0.04</v>
      </c>
      <c r="Z69" s="3">
        <v>0.06</v>
      </c>
      <c r="AA69" s="20">
        <f t="shared" si="52"/>
        <v>0.0024</v>
      </c>
      <c r="AB69" s="3">
        <v>0.015</v>
      </c>
      <c r="AC69" s="3">
        <v>0.63</v>
      </c>
      <c r="AD69" s="20">
        <f t="shared" si="53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0.0239676039156566</v>
      </c>
      <c r="AR69" s="25">
        <f t="shared" si="57"/>
        <v>137.97</v>
      </c>
      <c r="AS69" s="1">
        <f t="shared" si="58"/>
        <v>0.1</v>
      </c>
      <c r="AT69" s="2">
        <f t="shared" si="62"/>
        <v>0.025</v>
      </c>
      <c r="AU69" s="1">
        <f t="shared" si="59"/>
        <v>55.3890727300725</v>
      </c>
    </row>
    <row r="70" s="1" customFormat="1" spans="1:47">
      <c r="A70" s="6"/>
      <c r="B70" s="6"/>
      <c r="C70" s="9">
        <v>10</v>
      </c>
      <c r="D70" s="12">
        <v>19.0698608619355</v>
      </c>
      <c r="E70" s="13">
        <f t="shared" si="60"/>
        <v>24.5314424716667</v>
      </c>
      <c r="F70" s="9" t="s">
        <v>107</v>
      </c>
      <c r="G70" s="6">
        <v>11</v>
      </c>
      <c r="H70" s="11">
        <f t="shared" si="42"/>
        <v>19.0698608619355</v>
      </c>
      <c r="I70" s="11">
        <f t="shared" si="43"/>
        <v>292.219860861936</v>
      </c>
      <c r="J70" s="11">
        <f t="shared" si="44"/>
        <v>0.178433012972608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1.58312965079639</v>
      </c>
      <c r="O70" s="11">
        <f t="shared" si="61"/>
        <v>1.46302261319981</v>
      </c>
      <c r="P70" s="11">
        <f t="shared" si="47"/>
        <v>0.261051532920301</v>
      </c>
      <c r="Q70" s="16">
        <f t="shared" si="48"/>
        <v>0.0261051532920301</v>
      </c>
      <c r="R70" s="11">
        <f t="shared" si="49"/>
        <v>0.13797</v>
      </c>
      <c r="S70" s="17">
        <f t="shared" si="50"/>
        <v>0.189208909850185</v>
      </c>
      <c r="T70" s="3">
        <v>0.01</v>
      </c>
      <c r="U70" s="18">
        <f t="shared" si="51"/>
        <v>0.00189208909850185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0.0141920890985019</v>
      </c>
      <c r="AR70" s="25">
        <f t="shared" si="57"/>
        <v>137.97</v>
      </c>
      <c r="AS70" s="1">
        <f t="shared" si="58"/>
        <v>0.1</v>
      </c>
      <c r="AT70" s="2">
        <f t="shared" si="62"/>
        <v>0.025</v>
      </c>
      <c r="AU70" s="1">
        <f t="shared" si="59"/>
        <v>32.797882426415</v>
      </c>
    </row>
    <row r="71" s="1" customFormat="1" spans="1:48">
      <c r="A71" s="6"/>
      <c r="B71" s="6"/>
      <c r="C71" s="9">
        <v>11</v>
      </c>
      <c r="D71" s="12">
        <v>13.6925564056667</v>
      </c>
      <c r="E71" s="13">
        <f t="shared" si="60"/>
        <v>19.0698608619355</v>
      </c>
      <c r="F71" s="9" t="s">
        <v>109</v>
      </c>
      <c r="G71" s="6">
        <v>12</v>
      </c>
      <c r="H71" s="11">
        <f t="shared" si="42"/>
        <v>13.6925564056667</v>
      </c>
      <c r="I71" s="11">
        <f t="shared" si="43"/>
        <v>286.842556405667</v>
      </c>
      <c r="J71" s="11">
        <f t="shared" si="44"/>
        <v>0.0955430716513123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2.58167108027951</v>
      </c>
      <c r="P71" s="11">
        <f t="shared" si="47"/>
        <v>0.246660785003266</v>
      </c>
      <c r="Q71" s="16">
        <f t="shared" si="48"/>
        <v>0.0246660785003266</v>
      </c>
      <c r="R71" s="11">
        <f t="shared" si="49"/>
        <v>0.13797</v>
      </c>
      <c r="S71" s="17">
        <f t="shared" si="50"/>
        <v>0.178778564182986</v>
      </c>
      <c r="T71" s="3">
        <v>0.01</v>
      </c>
      <c r="U71" s="18">
        <f t="shared" si="51"/>
        <v>0.00178778564182986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0.0140877856418299</v>
      </c>
      <c r="AR71" s="25">
        <f t="shared" si="57"/>
        <v>137.97</v>
      </c>
      <c r="AS71" s="1">
        <f t="shared" si="58"/>
        <v>0.1</v>
      </c>
      <c r="AT71" s="2">
        <f t="shared" si="62"/>
        <v>0.025</v>
      </c>
      <c r="AU71" s="1">
        <f t="shared" si="59"/>
        <v>32.5568373988047</v>
      </c>
      <c r="AV71" s="1">
        <f>SUM(AU60:AU71)</f>
        <v>572.913080263588</v>
      </c>
    </row>
    <row r="72" s="1" customFormat="1" spans="1:46">
      <c r="A72" s="6"/>
      <c r="B72" s="6"/>
      <c r="C72" s="9">
        <v>12</v>
      </c>
      <c r="D72" s="12">
        <v>7.0174772186129</v>
      </c>
      <c r="E72" s="13">
        <f t="shared" si="60"/>
        <v>13.6925564056667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9</v>
      </c>
      <c r="E76" s="9"/>
      <c r="F76" s="9"/>
      <c r="G76" s="6">
        <v>1</v>
      </c>
      <c r="H76" s="11">
        <f t="shared" ref="H76:H87" si="63">E77</f>
        <v>9</v>
      </c>
      <c r="I76" s="11">
        <f t="shared" ref="I76:I87" si="64">H76+273.15</f>
        <v>282.15</v>
      </c>
      <c r="J76" s="11">
        <f t="shared" ref="J76:J87" si="65">EXP(($C$18*(I76-$C$16))/($C$19*I76*$C$16))</f>
        <v>0.0543273714220872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0.00425177326951634</v>
      </c>
      <c r="Q76" s="16">
        <f t="shared" ref="Q76:Q87" si="69">P76*$B$78</f>
        <v>0.000552730525037124</v>
      </c>
      <c r="R76" s="11">
        <f t="shared" ref="R76:R87" si="70">L76*$B$78</f>
        <v>0.0101740708333333</v>
      </c>
      <c r="S76" s="17">
        <f t="shared" ref="S76:S87" si="71">Q76/R76</f>
        <v>0.0543273714220874</v>
      </c>
      <c r="T76" s="3">
        <v>0.01</v>
      </c>
      <c r="U76" s="18">
        <f t="shared" ref="U76:U87" si="72">S76*T76</f>
        <v>0.000543273714220874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0.0121432737142209</v>
      </c>
      <c r="AR76" s="25">
        <f t="shared" ref="AR76:AR87" si="77">$B$76/12</f>
        <v>7.82620833333333</v>
      </c>
      <c r="AS76" s="1">
        <f t="shared" ref="AS76:AS87" si="78">$B$78</f>
        <v>0.13</v>
      </c>
      <c r="AT76" s="2">
        <f>$E$8/12</f>
        <v>0.158333333333333</v>
      </c>
      <c r="AU76" s="1">
        <f t="shared" ref="AU76:AU87" si="79">AT76*10000*AS76*0.67*AR76*AQ76</f>
        <v>13.1062273971158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6.93228429919355</v>
      </c>
      <c r="E77" s="13">
        <f t="shared" ref="E77:E88" si="80">D76</f>
        <v>9</v>
      </c>
      <c r="F77" s="9" t="s">
        <v>107</v>
      </c>
      <c r="G77" s="6">
        <v>2</v>
      </c>
      <c r="H77" s="11">
        <f t="shared" si="63"/>
        <v>6.93228429919355</v>
      </c>
      <c r="I77" s="11">
        <f t="shared" si="64"/>
        <v>280.082284299194</v>
      </c>
      <c r="J77" s="11">
        <f t="shared" si="65"/>
        <v>0.0421090429144377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0.15227239339715</v>
      </c>
      <c r="P77" s="11">
        <f t="shared" si="68"/>
        <v>0.00641204474824474</v>
      </c>
      <c r="Q77" s="16">
        <f t="shared" si="69"/>
        <v>0.000833565817271817</v>
      </c>
      <c r="R77" s="11">
        <f t="shared" si="70"/>
        <v>0.0101740708333333</v>
      </c>
      <c r="S77" s="17">
        <f t="shared" si="71"/>
        <v>0.0819304122142344</v>
      </c>
      <c r="T77" s="3">
        <v>0.01</v>
      </c>
      <c r="U77" s="18">
        <f t="shared" si="72"/>
        <v>0.000819304122142344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0.0124193041221423</v>
      </c>
      <c r="AR77" s="25">
        <f t="shared" si="77"/>
        <v>7.82620833333333</v>
      </c>
      <c r="AS77" s="1">
        <f t="shared" si="78"/>
        <v>0.13</v>
      </c>
      <c r="AT77" s="2">
        <f t="shared" ref="AT77:AT87" si="82">$E$8/12</f>
        <v>0.158333333333333</v>
      </c>
      <c r="AU77" s="1">
        <f t="shared" si="79"/>
        <v>13.4041468362947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6.88294387414286</v>
      </c>
      <c r="E78" s="13">
        <f t="shared" si="80"/>
        <v>6.93228429919355</v>
      </c>
      <c r="F78" s="9" t="s">
        <v>107</v>
      </c>
      <c r="G78" s="6">
        <v>3</v>
      </c>
      <c r="H78" s="11">
        <f t="shared" si="63"/>
        <v>6.88294387414286</v>
      </c>
      <c r="I78" s="11">
        <f t="shared" si="64"/>
        <v>280.032943874143</v>
      </c>
      <c r="J78" s="11">
        <f t="shared" si="65"/>
        <v>0.041851902787845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0.224122431982239</v>
      </c>
      <c r="P78" s="11">
        <f t="shared" si="68"/>
        <v>0.00937995023589606</v>
      </c>
      <c r="Q78" s="16">
        <f t="shared" si="69"/>
        <v>0.00121939353066649</v>
      </c>
      <c r="R78" s="11">
        <f t="shared" si="70"/>
        <v>0.0101740708333333</v>
      </c>
      <c r="S78" s="17">
        <f t="shared" si="71"/>
        <v>0.119853060848701</v>
      </c>
      <c r="T78" s="3">
        <v>0.01</v>
      </c>
      <c r="U78" s="18">
        <f t="shared" si="72"/>
        <v>0.00119853060848701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0.012798530608487</v>
      </c>
      <c r="AR78" s="25">
        <f t="shared" si="77"/>
        <v>7.82620833333333</v>
      </c>
      <c r="AS78" s="1">
        <f t="shared" si="78"/>
        <v>0.13</v>
      </c>
      <c r="AT78" s="2">
        <f t="shared" si="82"/>
        <v>0.158333333333333</v>
      </c>
      <c r="AU78" s="1">
        <f t="shared" si="79"/>
        <v>13.8134457355876</v>
      </c>
    </row>
    <row r="79" s="1" customFormat="1" spans="1:47">
      <c r="A79" s="6"/>
      <c r="B79" s="6"/>
      <c r="C79" s="9">
        <v>3</v>
      </c>
      <c r="D79" s="12">
        <v>10.333102871129</v>
      </c>
      <c r="E79" s="13">
        <f t="shared" si="80"/>
        <v>6.88294387414286</v>
      </c>
      <c r="F79" s="9" t="s">
        <v>107</v>
      </c>
      <c r="G79" s="6">
        <v>4</v>
      </c>
      <c r="H79" s="11">
        <f t="shared" si="63"/>
        <v>10.333102871129</v>
      </c>
      <c r="I79" s="11">
        <f t="shared" si="64"/>
        <v>283.483102871129</v>
      </c>
      <c r="J79" s="11">
        <f t="shared" si="65"/>
        <v>0.0638994572088455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0.293004565079676</v>
      </c>
      <c r="P79" s="11">
        <f t="shared" si="68"/>
        <v>0.0187228326683051</v>
      </c>
      <c r="Q79" s="16">
        <f t="shared" si="69"/>
        <v>0.00243396824687967</v>
      </c>
      <c r="R79" s="11">
        <f t="shared" si="70"/>
        <v>0.0101740708333333</v>
      </c>
      <c r="S79" s="17">
        <f t="shared" si="71"/>
        <v>0.239232484887491</v>
      </c>
      <c r="T79" s="3">
        <v>0.01</v>
      </c>
      <c r="U79" s="18">
        <f t="shared" si="72"/>
        <v>0.00239232484887491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0.0139923248488749</v>
      </c>
      <c r="AR79" s="25">
        <f t="shared" si="77"/>
        <v>7.82620833333333</v>
      </c>
      <c r="AS79" s="1">
        <f t="shared" si="78"/>
        <v>0.13</v>
      </c>
      <c r="AT79" s="2">
        <f t="shared" si="82"/>
        <v>0.158333333333333</v>
      </c>
      <c r="AU79" s="1">
        <f t="shared" si="79"/>
        <v>15.1019070803704</v>
      </c>
    </row>
    <row r="80" s="1" customFormat="1" spans="1:47">
      <c r="A80" s="6"/>
      <c r="B80" s="6"/>
      <c r="C80" s="9">
        <v>4</v>
      </c>
      <c r="D80" s="12">
        <v>17.0069440636667</v>
      </c>
      <c r="E80" s="13">
        <f t="shared" si="80"/>
        <v>10.333102871129</v>
      </c>
      <c r="F80" s="9" t="s">
        <v>107</v>
      </c>
      <c r="G80" s="6">
        <v>5</v>
      </c>
      <c r="H80" s="11">
        <f t="shared" si="63"/>
        <v>17.0069440636667</v>
      </c>
      <c r="I80" s="11">
        <f t="shared" si="64"/>
        <v>290.156944063667</v>
      </c>
      <c r="J80" s="11">
        <f t="shared" si="65"/>
        <v>0.140796961319164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0.260567645790802</v>
      </c>
      <c r="O80" s="11">
        <f t="shared" si="81"/>
        <v>0.0919761699539018</v>
      </c>
      <c r="P80" s="11">
        <f t="shared" si="68"/>
        <v>0.0129499652432844</v>
      </c>
      <c r="Q80" s="16">
        <f t="shared" si="69"/>
        <v>0.00168349548162697</v>
      </c>
      <c r="R80" s="11">
        <f t="shared" si="70"/>
        <v>0.0101740708333333</v>
      </c>
      <c r="S80" s="17">
        <f t="shared" si="71"/>
        <v>0.165469211803729</v>
      </c>
      <c r="T80" s="3">
        <v>0.01</v>
      </c>
      <c r="U80" s="18">
        <f t="shared" si="72"/>
        <v>0.00165469211803729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0.0207546921180373</v>
      </c>
      <c r="AR80" s="25">
        <f t="shared" si="77"/>
        <v>7.82620833333333</v>
      </c>
      <c r="AS80" s="1">
        <f t="shared" si="78"/>
        <v>0.13</v>
      </c>
      <c r="AT80" s="2">
        <f t="shared" si="82"/>
        <v>0.158333333333333</v>
      </c>
      <c r="AU80" s="1">
        <f t="shared" si="79"/>
        <v>22.4005256620023</v>
      </c>
    </row>
    <row r="81" s="1" customFormat="1" spans="1:47">
      <c r="A81" s="6"/>
      <c r="B81" s="6"/>
      <c r="C81" s="9">
        <v>5</v>
      </c>
      <c r="D81" s="12">
        <v>21.6191818848387</v>
      </c>
      <c r="E81" s="13">
        <f t="shared" si="80"/>
        <v>17.0069440636667</v>
      </c>
      <c r="F81" s="9" t="s">
        <v>109</v>
      </c>
      <c r="G81" s="6">
        <v>6</v>
      </c>
      <c r="H81" s="11">
        <f t="shared" si="63"/>
        <v>21.6191818848387</v>
      </c>
      <c r="I81" s="11">
        <f t="shared" si="64"/>
        <v>294.769181884839</v>
      </c>
      <c r="J81" s="11">
        <f t="shared" si="65"/>
        <v>0.238026751196743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0.157288288043951</v>
      </c>
      <c r="P81" s="11">
        <f t="shared" si="68"/>
        <v>0.0374388202043991</v>
      </c>
      <c r="Q81" s="16">
        <f t="shared" si="69"/>
        <v>0.00486704662657189</v>
      </c>
      <c r="R81" s="11">
        <f t="shared" si="70"/>
        <v>0.0101740708333333</v>
      </c>
      <c r="S81" s="17">
        <f t="shared" si="71"/>
        <v>0.478377505553233</v>
      </c>
      <c r="T81" s="3">
        <v>0.01</v>
      </c>
      <c r="U81" s="18">
        <f t="shared" si="72"/>
        <v>0.00478377505553233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0.0238837750555323</v>
      </c>
      <c r="AR81" s="25">
        <f t="shared" si="77"/>
        <v>7.82620833333333</v>
      </c>
      <c r="AS81" s="1">
        <f t="shared" si="78"/>
        <v>0.13</v>
      </c>
      <c r="AT81" s="2">
        <f t="shared" si="82"/>
        <v>0.158333333333333</v>
      </c>
      <c r="AU81" s="1">
        <f t="shared" si="79"/>
        <v>25.7777428349314</v>
      </c>
    </row>
    <row r="82" s="1" customFormat="1" spans="1:47">
      <c r="A82" s="6"/>
      <c r="B82" s="6"/>
      <c r="C82" s="9">
        <v>6</v>
      </c>
      <c r="D82" s="12">
        <v>23.969001663</v>
      </c>
      <c r="E82" s="13">
        <f t="shared" si="80"/>
        <v>21.6191818848387</v>
      </c>
      <c r="F82" s="9" t="s">
        <v>107</v>
      </c>
      <c r="G82" s="6">
        <v>7</v>
      </c>
      <c r="H82" s="11">
        <f t="shared" si="63"/>
        <v>23.969001663</v>
      </c>
      <c r="I82" s="11">
        <f t="shared" si="64"/>
        <v>297.119001663</v>
      </c>
      <c r="J82" s="11">
        <f t="shared" si="65"/>
        <v>0.309086739907566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0.198111551172885</v>
      </c>
      <c r="P82" s="11">
        <f t="shared" si="68"/>
        <v>0.061233653490058</v>
      </c>
      <c r="Q82" s="16">
        <f t="shared" si="69"/>
        <v>0.00796037495370754</v>
      </c>
      <c r="R82" s="11">
        <f t="shared" si="70"/>
        <v>0.0101740708333333</v>
      </c>
      <c r="S82" s="17">
        <f t="shared" si="71"/>
        <v>0.782417882095628</v>
      </c>
      <c r="T82" s="3">
        <v>0.01</v>
      </c>
      <c r="U82" s="18">
        <f t="shared" si="72"/>
        <v>0.00782417882095628</v>
      </c>
      <c r="V82" s="17"/>
      <c r="W82" s="3"/>
      <c r="X82" s="18"/>
      <c r="Y82" s="19">
        <v>0.05</v>
      </c>
      <c r="Z82" s="3">
        <v>0.17</v>
      </c>
      <c r="AA82" s="20">
        <f t="shared" si="73"/>
        <v>0.0085</v>
      </c>
      <c r="AB82" s="3">
        <v>0.02</v>
      </c>
      <c r="AC82" s="3">
        <v>0.03</v>
      </c>
      <c r="AD82" s="20">
        <f t="shared" si="74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0.0287741788209563</v>
      </c>
      <c r="AR82" s="25">
        <f t="shared" si="77"/>
        <v>7.82620833333333</v>
      </c>
      <c r="AS82" s="1">
        <f t="shared" si="78"/>
        <v>0.13</v>
      </c>
      <c r="AT82" s="2">
        <f t="shared" si="82"/>
        <v>0.158333333333333</v>
      </c>
      <c r="AU82" s="1">
        <f t="shared" si="79"/>
        <v>31.0559524283046</v>
      </c>
    </row>
    <row r="83" s="1" customFormat="1" spans="1:47">
      <c r="A83" s="6"/>
      <c r="B83" s="6"/>
      <c r="C83" s="9">
        <v>7</v>
      </c>
      <c r="D83" s="12">
        <v>31.4250012906452</v>
      </c>
      <c r="E83" s="13">
        <f t="shared" si="80"/>
        <v>23.969001663</v>
      </c>
      <c r="F83" s="9" t="s">
        <v>107</v>
      </c>
      <c r="G83" s="6">
        <v>8</v>
      </c>
      <c r="H83" s="11">
        <f t="shared" si="63"/>
        <v>31.4250012906452</v>
      </c>
      <c r="I83" s="11">
        <f t="shared" si="64"/>
        <v>304.575001290645</v>
      </c>
      <c r="J83" s="11">
        <f t="shared" si="65"/>
        <v>0.689418417236061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0.21513998101616</v>
      </c>
      <c r="P83" s="11">
        <f t="shared" si="68"/>
        <v>0.148321465196357</v>
      </c>
      <c r="Q83" s="16">
        <f t="shared" si="69"/>
        <v>0.0192817904755265</v>
      </c>
      <c r="R83" s="11">
        <f t="shared" si="70"/>
        <v>0.0101740708333333</v>
      </c>
      <c r="S83" s="17">
        <f t="shared" si="71"/>
        <v>1.89518932897081</v>
      </c>
      <c r="T83" s="3">
        <v>0.01</v>
      </c>
      <c r="U83" s="18">
        <f t="shared" si="72"/>
        <v>0.0189518932897081</v>
      </c>
      <c r="V83" s="17"/>
      <c r="W83" s="3"/>
      <c r="X83" s="18"/>
      <c r="Y83" s="19">
        <v>0.05</v>
      </c>
      <c r="Z83" s="3">
        <v>0.17</v>
      </c>
      <c r="AA83" s="20">
        <f t="shared" si="73"/>
        <v>0.0085</v>
      </c>
      <c r="AB83" s="3">
        <v>0.02</v>
      </c>
      <c r="AC83" s="3">
        <v>0.03</v>
      </c>
      <c r="AD83" s="20">
        <f t="shared" si="74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0.0399018932897081</v>
      </c>
      <c r="AR83" s="25">
        <f t="shared" si="77"/>
        <v>7.82620833333333</v>
      </c>
      <c r="AS83" s="1">
        <f t="shared" si="78"/>
        <v>0.13</v>
      </c>
      <c r="AT83" s="2">
        <f t="shared" si="82"/>
        <v>0.158333333333333</v>
      </c>
      <c r="AU83" s="1">
        <f t="shared" si="79"/>
        <v>43.0660873943676</v>
      </c>
    </row>
    <row r="84" s="1" customFormat="1" spans="1:47">
      <c r="A84" s="6"/>
      <c r="B84" s="6"/>
      <c r="C84" s="9">
        <v>8</v>
      </c>
      <c r="D84" s="12">
        <v>29.6014497741935</v>
      </c>
      <c r="E84" s="13">
        <f t="shared" si="80"/>
        <v>31.4250012906452</v>
      </c>
      <c r="F84" s="9" t="s">
        <v>107</v>
      </c>
      <c r="G84" s="6">
        <v>9</v>
      </c>
      <c r="H84" s="11">
        <f t="shared" si="63"/>
        <v>29.6014497741935</v>
      </c>
      <c r="I84" s="11">
        <f t="shared" si="64"/>
        <v>302.751449774193</v>
      </c>
      <c r="J84" s="11">
        <f t="shared" si="65"/>
        <v>0.568666432173623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0.145080599153136</v>
      </c>
      <c r="P84" s="11">
        <f t="shared" si="68"/>
        <v>0.0825024666980254</v>
      </c>
      <c r="Q84" s="16">
        <f t="shared" si="69"/>
        <v>0.0107253206707433</v>
      </c>
      <c r="R84" s="11">
        <f t="shared" si="70"/>
        <v>0.0101740708333333</v>
      </c>
      <c r="S84" s="17">
        <f t="shared" si="71"/>
        <v>1.05418183600648</v>
      </c>
      <c r="T84" s="3">
        <v>0.01</v>
      </c>
      <c r="U84" s="18">
        <f t="shared" si="72"/>
        <v>0.0105418183600648</v>
      </c>
      <c r="V84" s="17"/>
      <c r="W84" s="3"/>
      <c r="X84" s="18"/>
      <c r="Y84" s="19">
        <v>0.04</v>
      </c>
      <c r="Z84" s="3">
        <v>0.17</v>
      </c>
      <c r="AA84" s="20">
        <f t="shared" si="73"/>
        <v>0.0068</v>
      </c>
      <c r="AB84" s="3">
        <v>0.015</v>
      </c>
      <c r="AC84" s="3">
        <v>0.03</v>
      </c>
      <c r="AD84" s="20">
        <f t="shared" si="74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0.0296418183600648</v>
      </c>
      <c r="AR84" s="25">
        <f t="shared" si="77"/>
        <v>7.82620833333333</v>
      </c>
      <c r="AS84" s="1">
        <f t="shared" si="78"/>
        <v>0.13</v>
      </c>
      <c r="AT84" s="2">
        <f t="shared" si="82"/>
        <v>0.158333333333333</v>
      </c>
      <c r="AU84" s="1">
        <f t="shared" si="79"/>
        <v>31.9923952167899</v>
      </c>
    </row>
    <row r="85" s="1" customFormat="1" spans="1:47">
      <c r="A85" s="6"/>
      <c r="B85" s="6"/>
      <c r="C85" s="9">
        <v>9</v>
      </c>
      <c r="D85" s="12">
        <v>24.5314424716667</v>
      </c>
      <c r="E85" s="13">
        <f t="shared" si="80"/>
        <v>29.6014497741935</v>
      </c>
      <c r="F85" s="9" t="s">
        <v>107</v>
      </c>
      <c r="G85" s="6">
        <v>10</v>
      </c>
      <c r="H85" s="11">
        <f t="shared" si="63"/>
        <v>24.5314424716667</v>
      </c>
      <c r="I85" s="11">
        <f t="shared" si="64"/>
        <v>297.681442471667</v>
      </c>
      <c r="J85" s="11">
        <f t="shared" si="65"/>
        <v>0.328829381713268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0.140840215788444</v>
      </c>
      <c r="P85" s="11">
        <f t="shared" si="68"/>
        <v>0.0463124010780773</v>
      </c>
      <c r="Q85" s="16">
        <f t="shared" si="69"/>
        <v>0.00602061214015005</v>
      </c>
      <c r="R85" s="11">
        <f t="shared" si="70"/>
        <v>0.0101740708333333</v>
      </c>
      <c r="S85" s="17">
        <f t="shared" si="71"/>
        <v>0.591760391565657</v>
      </c>
      <c r="T85" s="3">
        <v>0.01</v>
      </c>
      <c r="U85" s="18">
        <f t="shared" si="72"/>
        <v>0.00591760391565657</v>
      </c>
      <c r="V85" s="17"/>
      <c r="W85" s="3"/>
      <c r="X85" s="18"/>
      <c r="Y85" s="19">
        <v>0.04</v>
      </c>
      <c r="Z85" s="3">
        <v>0.17</v>
      </c>
      <c r="AA85" s="20">
        <f t="shared" si="73"/>
        <v>0.0068</v>
      </c>
      <c r="AB85" s="3">
        <v>0.015</v>
      </c>
      <c r="AC85" s="3">
        <v>0.03</v>
      </c>
      <c r="AD85" s="20">
        <f t="shared" si="74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0.0250176039156566</v>
      </c>
      <c r="AR85" s="25">
        <f t="shared" si="77"/>
        <v>7.82620833333333</v>
      </c>
      <c r="AS85" s="1">
        <f t="shared" si="78"/>
        <v>0.13</v>
      </c>
      <c r="AT85" s="2">
        <f t="shared" si="82"/>
        <v>0.158333333333333</v>
      </c>
      <c r="AU85" s="1">
        <f t="shared" si="79"/>
        <v>27.0014835839189</v>
      </c>
    </row>
    <row r="86" s="1" customFormat="1" spans="1:47">
      <c r="A86" s="6"/>
      <c r="B86" s="6"/>
      <c r="C86" s="9">
        <v>10</v>
      </c>
      <c r="D86" s="12">
        <v>19.0698608619355</v>
      </c>
      <c r="E86" s="13">
        <f t="shared" si="80"/>
        <v>24.5314424716667</v>
      </c>
      <c r="F86" s="9" t="s">
        <v>107</v>
      </c>
      <c r="G86" s="6">
        <v>11</v>
      </c>
      <c r="H86" s="11">
        <f t="shared" si="63"/>
        <v>19.0698608619355</v>
      </c>
      <c r="I86" s="11">
        <f t="shared" si="64"/>
        <v>292.219860861936</v>
      </c>
      <c r="J86" s="11">
        <f t="shared" si="65"/>
        <v>0.178433012972608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0.0898014239748484</v>
      </c>
      <c r="O86" s="11">
        <f t="shared" si="81"/>
        <v>0.0829884740688516</v>
      </c>
      <c r="P86" s="11">
        <f t="shared" si="68"/>
        <v>0.0148078834701044</v>
      </c>
      <c r="Q86" s="16">
        <f t="shared" si="69"/>
        <v>0.00192502485111357</v>
      </c>
      <c r="R86" s="11">
        <f t="shared" si="70"/>
        <v>0.0101740708333333</v>
      </c>
      <c r="S86" s="17">
        <f t="shared" si="71"/>
        <v>0.189208909850186</v>
      </c>
      <c r="T86" s="3">
        <v>0.01</v>
      </c>
      <c r="U86" s="18">
        <f t="shared" si="72"/>
        <v>0.00189208909850186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0.0134920890985019</v>
      </c>
      <c r="AR86" s="25">
        <f t="shared" si="77"/>
        <v>7.82620833333333</v>
      </c>
      <c r="AS86" s="1">
        <f t="shared" si="78"/>
        <v>0.13</v>
      </c>
      <c r="AT86" s="2">
        <f t="shared" si="82"/>
        <v>0.158333333333333</v>
      </c>
      <c r="AU86" s="1">
        <f t="shared" si="79"/>
        <v>14.5620029613619</v>
      </c>
    </row>
    <row r="87" s="1" customFormat="1" spans="1:48">
      <c r="A87" s="6"/>
      <c r="B87" s="6"/>
      <c r="C87" s="9">
        <v>11</v>
      </c>
      <c r="D87" s="12">
        <v>13.6925564056667</v>
      </c>
      <c r="E87" s="13">
        <f t="shared" si="80"/>
        <v>19.0698608619355</v>
      </c>
      <c r="F87" s="9" t="s">
        <v>109</v>
      </c>
      <c r="G87" s="6">
        <v>12</v>
      </c>
      <c r="H87" s="11">
        <f t="shared" si="63"/>
        <v>13.6925564056667</v>
      </c>
      <c r="I87" s="11">
        <f t="shared" si="64"/>
        <v>286.842556405667</v>
      </c>
      <c r="J87" s="11">
        <f t="shared" si="65"/>
        <v>0.0955430716513123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0.146442673932081</v>
      </c>
      <c r="P87" s="11">
        <f t="shared" si="68"/>
        <v>0.0139915828883025</v>
      </c>
      <c r="Q87" s="16">
        <f t="shared" si="69"/>
        <v>0.00181890577547933</v>
      </c>
      <c r="R87" s="11">
        <f t="shared" si="70"/>
        <v>0.0101740708333333</v>
      </c>
      <c r="S87" s="17">
        <f t="shared" si="71"/>
        <v>0.178778564182987</v>
      </c>
      <c r="T87" s="3">
        <v>0.01</v>
      </c>
      <c r="U87" s="18">
        <f t="shared" si="72"/>
        <v>0.00178778564182987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0.0133877856418299</v>
      </c>
      <c r="AR87" s="25">
        <f t="shared" si="77"/>
        <v>7.82620833333333</v>
      </c>
      <c r="AS87" s="1">
        <f t="shared" si="78"/>
        <v>0.13</v>
      </c>
      <c r="AT87" s="2">
        <f t="shared" si="82"/>
        <v>0.158333333333333</v>
      </c>
      <c r="AU87" s="1">
        <f t="shared" si="79"/>
        <v>14.4494283086266</v>
      </c>
      <c r="AV87" s="1">
        <f>SUM(AU76:AU87)</f>
        <v>265.731345439672</v>
      </c>
    </row>
    <row r="88" s="1" customFormat="1" spans="1:46">
      <c r="A88" s="6"/>
      <c r="B88" s="6"/>
      <c r="C88" s="9">
        <v>12</v>
      </c>
      <c r="D88" s="12">
        <v>7.0174772186129</v>
      </c>
      <c r="E88" s="13">
        <f t="shared" si="80"/>
        <v>13.6925564056667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9</v>
      </c>
      <c r="E91" s="9"/>
      <c r="F91" s="9"/>
      <c r="G91" s="6">
        <v>1</v>
      </c>
      <c r="H91" s="11">
        <f t="shared" ref="H91:H102" si="83">E92</f>
        <v>9</v>
      </c>
      <c r="I91" s="11">
        <f t="shared" ref="I91:I102" si="84">H91+273.15</f>
        <v>282.15</v>
      </c>
      <c r="J91" s="11">
        <f t="shared" ref="J91:J102" si="85">EXP(($C$18*(I91-$C$16))/($C$19*I91*$C$16))</f>
        <v>0.0543273714220872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0.00412453403836486</v>
      </c>
      <c r="Q91" s="16">
        <f t="shared" ref="Q91:Q102" si="89">P91*$B$93</f>
        <v>0.000536189424987432</v>
      </c>
      <c r="R91" s="11">
        <f t="shared" ref="R91:R102" si="90">L91*$B$93</f>
        <v>0.0098696</v>
      </c>
      <c r="S91" s="17">
        <f t="shared" ref="S91:S102" si="91">Q91/R91</f>
        <v>0.0543273714220872</v>
      </c>
      <c r="T91" s="3">
        <v>0.01</v>
      </c>
      <c r="U91" s="18">
        <f t="shared" ref="U91:U102" si="92">S91*T91</f>
        <v>0.000543273714220872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0.0153432737142209</v>
      </c>
      <c r="AR91" s="25">
        <f t="shared" ref="AR91:AR102" si="96">$B$91/12</f>
        <v>7.592</v>
      </c>
      <c r="AS91" s="1">
        <f t="shared" ref="AS91:AS102" si="97">$B$93</f>
        <v>0.13</v>
      </c>
      <c r="AT91" s="2">
        <f>$E$7/12</f>
        <v>3.825</v>
      </c>
      <c r="AU91" s="1">
        <f t="shared" ref="AU91:AU102" si="98">AT91*10000*AS91*0.67*AR91*AQ91</f>
        <v>388.082292008865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6.93228429919355</v>
      </c>
      <c r="E92" s="13">
        <f t="shared" ref="E92:E103" si="99">D91</f>
        <v>9</v>
      </c>
      <c r="F92" s="9" t="s">
        <v>107</v>
      </c>
      <c r="G92" s="6">
        <v>2</v>
      </c>
      <c r="H92" s="11">
        <f t="shared" si="83"/>
        <v>6.93228429919355</v>
      </c>
      <c r="I92" s="11">
        <f t="shared" si="84"/>
        <v>280.082284299194</v>
      </c>
      <c r="J92" s="11">
        <f t="shared" si="85"/>
        <v>0.0421090429144377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0.147715465961635</v>
      </c>
      <c r="P92" s="11">
        <f t="shared" si="88"/>
        <v>0.00622015689530466</v>
      </c>
      <c r="Q92" s="16">
        <f t="shared" si="89"/>
        <v>0.000808620396389606</v>
      </c>
      <c r="R92" s="11">
        <f t="shared" si="90"/>
        <v>0.0098696</v>
      </c>
      <c r="S92" s="17">
        <f t="shared" si="91"/>
        <v>0.0819304122142342</v>
      </c>
      <c r="T92" s="3">
        <v>0.01</v>
      </c>
      <c r="U92" s="18">
        <f t="shared" si="92"/>
        <v>0.000819304122142342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0.0156193041221423</v>
      </c>
      <c r="AR92" s="25">
        <f t="shared" si="96"/>
        <v>7.592</v>
      </c>
      <c r="AS92" s="1">
        <f t="shared" si="97"/>
        <v>0.13</v>
      </c>
      <c r="AT92" s="2">
        <f t="shared" ref="AT92:AT102" si="101">$E$7/12</f>
        <v>3.825</v>
      </c>
      <c r="AU92" s="1">
        <f t="shared" si="98"/>
        <v>395.064016728475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6.88294387414286</v>
      </c>
      <c r="E93" s="13">
        <f t="shared" si="99"/>
        <v>6.93228429919355</v>
      </c>
      <c r="F93" s="9" t="s">
        <v>107</v>
      </c>
      <c r="G93" s="6">
        <v>3</v>
      </c>
      <c r="H93" s="11">
        <f t="shared" si="83"/>
        <v>6.88294387414286</v>
      </c>
      <c r="I93" s="11">
        <f t="shared" si="84"/>
        <v>280.032943874143</v>
      </c>
      <c r="J93" s="11">
        <f t="shared" si="85"/>
        <v>0.041851902787845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0.21741530906633</v>
      </c>
      <c r="P93" s="11">
        <f t="shared" si="88"/>
        <v>0.00909924437963333</v>
      </c>
      <c r="Q93" s="16">
        <f t="shared" si="89"/>
        <v>0.00118290176935233</v>
      </c>
      <c r="R93" s="11">
        <f t="shared" si="90"/>
        <v>0.0098696</v>
      </c>
      <c r="S93" s="17">
        <f t="shared" si="91"/>
        <v>0.1198530608487</v>
      </c>
      <c r="T93" s="3">
        <v>0.01</v>
      </c>
      <c r="U93" s="18">
        <f t="shared" si="92"/>
        <v>0.001198530608487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0.015998530608487</v>
      </c>
      <c r="AR93" s="25">
        <f t="shared" si="96"/>
        <v>7.592</v>
      </c>
      <c r="AS93" s="1">
        <f t="shared" si="97"/>
        <v>0.13</v>
      </c>
      <c r="AT93" s="2">
        <f t="shared" si="101"/>
        <v>3.825</v>
      </c>
      <c r="AU93" s="1">
        <f t="shared" si="98"/>
        <v>404.655912614077</v>
      </c>
    </row>
    <row r="94" s="1" customFormat="1" spans="1:47">
      <c r="A94" s="6"/>
      <c r="B94" s="6"/>
      <c r="C94" s="9">
        <v>3</v>
      </c>
      <c r="D94" s="12">
        <v>10.333102871129</v>
      </c>
      <c r="E94" s="13">
        <f t="shared" si="99"/>
        <v>6.88294387414286</v>
      </c>
      <c r="F94" s="9" t="s">
        <v>107</v>
      </c>
      <c r="G94" s="6">
        <v>4</v>
      </c>
      <c r="H94" s="11">
        <f t="shared" si="83"/>
        <v>10.333102871129</v>
      </c>
      <c r="I94" s="11">
        <f t="shared" si="84"/>
        <v>283.483102871129</v>
      </c>
      <c r="J94" s="11">
        <f t="shared" si="85"/>
        <v>0.0638994572088455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0.284236064686697</v>
      </c>
      <c r="P94" s="11">
        <f t="shared" si="88"/>
        <v>0.0181625302526582</v>
      </c>
      <c r="Q94" s="16">
        <f t="shared" si="89"/>
        <v>0.00236112893284557</v>
      </c>
      <c r="R94" s="11">
        <f t="shared" si="90"/>
        <v>0.0098696</v>
      </c>
      <c r="S94" s="17">
        <f t="shared" si="91"/>
        <v>0.23923248488749</v>
      </c>
      <c r="T94" s="3">
        <v>0.01</v>
      </c>
      <c r="U94" s="18">
        <f t="shared" si="92"/>
        <v>0.0023923248488749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0.0171923248488749</v>
      </c>
      <c r="AR94" s="25">
        <f t="shared" si="96"/>
        <v>7.592</v>
      </c>
      <c r="AS94" s="1">
        <f t="shared" si="97"/>
        <v>0.13</v>
      </c>
      <c r="AT94" s="2">
        <f t="shared" si="101"/>
        <v>3.825</v>
      </c>
      <c r="AU94" s="1">
        <f t="shared" si="98"/>
        <v>434.8509292465</v>
      </c>
    </row>
    <row r="95" s="1" customFormat="1" spans="1:47">
      <c r="A95" s="6"/>
      <c r="B95" s="6"/>
      <c r="C95" s="9">
        <v>4</v>
      </c>
      <c r="D95" s="12">
        <v>17.0069440636667</v>
      </c>
      <c r="E95" s="13">
        <f t="shared" si="99"/>
        <v>10.333102871129</v>
      </c>
      <c r="F95" s="9" t="s">
        <v>107</v>
      </c>
      <c r="G95" s="6">
        <v>5</v>
      </c>
      <c r="H95" s="11">
        <f t="shared" si="83"/>
        <v>17.0069440636667</v>
      </c>
      <c r="I95" s="11">
        <f t="shared" si="84"/>
        <v>290.156944063667</v>
      </c>
      <c r="J95" s="11">
        <f t="shared" si="85"/>
        <v>0.140796961319164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0.252769857712337</v>
      </c>
      <c r="O95" s="11">
        <f t="shared" si="100"/>
        <v>0.0892236767217019</v>
      </c>
      <c r="P95" s="11">
        <f t="shared" si="88"/>
        <v>0.0125624225601391</v>
      </c>
      <c r="Q95" s="16">
        <f t="shared" si="89"/>
        <v>0.00163311493281808</v>
      </c>
      <c r="R95" s="11">
        <f t="shared" si="90"/>
        <v>0.0098696</v>
      </c>
      <c r="S95" s="17">
        <f t="shared" si="91"/>
        <v>0.165469211803729</v>
      </c>
      <c r="T95" s="3">
        <v>0.01</v>
      </c>
      <c r="U95" s="18">
        <f t="shared" si="92"/>
        <v>0.00165469211803729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0.0287546921180373</v>
      </c>
      <c r="AR95" s="25">
        <f t="shared" si="96"/>
        <v>7.592</v>
      </c>
      <c r="AS95" s="1">
        <f t="shared" si="97"/>
        <v>0.13</v>
      </c>
      <c r="AT95" s="2">
        <f t="shared" si="101"/>
        <v>3.825</v>
      </c>
      <c r="AU95" s="1">
        <f t="shared" si="98"/>
        <v>727.301554480795</v>
      </c>
    </row>
    <row r="96" s="1" customFormat="1" spans="1:47">
      <c r="A96" s="6"/>
      <c r="B96" s="6"/>
      <c r="C96" s="9">
        <v>5</v>
      </c>
      <c r="D96" s="12">
        <v>21.6191818848387</v>
      </c>
      <c r="E96" s="13">
        <f t="shared" si="99"/>
        <v>17.0069440636667</v>
      </c>
      <c r="F96" s="9" t="s">
        <v>109</v>
      </c>
      <c r="G96" s="6">
        <v>6</v>
      </c>
      <c r="H96" s="11">
        <f t="shared" si="83"/>
        <v>21.6191818848387</v>
      </c>
      <c r="I96" s="11">
        <f t="shared" si="84"/>
        <v>294.769181884839</v>
      </c>
      <c r="J96" s="11">
        <f t="shared" si="85"/>
        <v>0.238026751196743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0.152581254161563</v>
      </c>
      <c r="P96" s="11">
        <f t="shared" si="88"/>
        <v>0.0363184202216014</v>
      </c>
      <c r="Q96" s="16">
        <f t="shared" si="89"/>
        <v>0.00472139462880818</v>
      </c>
      <c r="R96" s="11">
        <f t="shared" si="90"/>
        <v>0.0098696</v>
      </c>
      <c r="S96" s="17">
        <f t="shared" si="91"/>
        <v>0.478377505553232</v>
      </c>
      <c r="T96" s="3">
        <v>0.01</v>
      </c>
      <c r="U96" s="18">
        <f t="shared" si="92"/>
        <v>0.00478377505553232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0.0318837750555323</v>
      </c>
      <c r="AR96" s="25">
        <f t="shared" si="96"/>
        <v>7.592</v>
      </c>
      <c r="AS96" s="1">
        <f t="shared" si="97"/>
        <v>0.13</v>
      </c>
      <c r="AT96" s="2">
        <f t="shared" si="101"/>
        <v>3.825</v>
      </c>
      <c r="AU96" s="1">
        <f t="shared" si="98"/>
        <v>806.446442389782</v>
      </c>
    </row>
    <row r="97" s="1" customFormat="1" spans="1:47">
      <c r="A97" s="6"/>
      <c r="B97" s="6"/>
      <c r="C97" s="9">
        <v>6</v>
      </c>
      <c r="D97" s="12">
        <v>23.969001663</v>
      </c>
      <c r="E97" s="13">
        <f t="shared" si="99"/>
        <v>21.6191818848387</v>
      </c>
      <c r="F97" s="9" t="s">
        <v>107</v>
      </c>
      <c r="G97" s="6">
        <v>7</v>
      </c>
      <c r="H97" s="11">
        <f t="shared" si="83"/>
        <v>23.969001663</v>
      </c>
      <c r="I97" s="11">
        <f t="shared" si="84"/>
        <v>297.119001663</v>
      </c>
      <c r="J97" s="11">
        <f t="shared" si="85"/>
        <v>0.309086739907566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0.192182833939961</v>
      </c>
      <c r="P97" s="11">
        <f t="shared" si="88"/>
        <v>0.0594011656086999</v>
      </c>
      <c r="Q97" s="16">
        <f t="shared" si="89"/>
        <v>0.00772215152913099</v>
      </c>
      <c r="R97" s="11">
        <f t="shared" si="90"/>
        <v>0.0098696</v>
      </c>
      <c r="S97" s="17">
        <f t="shared" si="91"/>
        <v>0.782417882095626</v>
      </c>
      <c r="T97" s="3">
        <v>0.01</v>
      </c>
      <c r="U97" s="18">
        <f t="shared" si="92"/>
        <v>0.00782417882095626</v>
      </c>
      <c r="V97" s="17"/>
      <c r="W97" s="3"/>
      <c r="X97" s="18"/>
      <c r="Y97" s="19">
        <v>0.05</v>
      </c>
      <c r="Z97" s="3">
        <v>0.49</v>
      </c>
      <c r="AA97" s="20">
        <f t="shared" si="93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0.0398241788209563</v>
      </c>
      <c r="AR97" s="25">
        <f t="shared" si="96"/>
        <v>7.592</v>
      </c>
      <c r="AS97" s="1">
        <f t="shared" si="97"/>
        <v>0.13</v>
      </c>
      <c r="AT97" s="2">
        <f t="shared" si="101"/>
        <v>3.825</v>
      </c>
      <c r="AU97" s="1">
        <f t="shared" si="98"/>
        <v>1007.2855951128</v>
      </c>
    </row>
    <row r="98" s="1" customFormat="1" spans="1:47">
      <c r="A98" s="6"/>
      <c r="B98" s="6"/>
      <c r="C98" s="9">
        <v>7</v>
      </c>
      <c r="D98" s="12">
        <v>31.4250012906452</v>
      </c>
      <c r="E98" s="13">
        <f t="shared" si="99"/>
        <v>23.969001663</v>
      </c>
      <c r="F98" s="9" t="s">
        <v>107</v>
      </c>
      <c r="G98" s="6">
        <v>8</v>
      </c>
      <c r="H98" s="11">
        <f t="shared" si="83"/>
        <v>31.4250012906452</v>
      </c>
      <c r="I98" s="11">
        <f t="shared" si="84"/>
        <v>304.575001290645</v>
      </c>
      <c r="J98" s="11">
        <f t="shared" si="85"/>
        <v>0.689418417236061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0.208701668331262</v>
      </c>
      <c r="P98" s="11">
        <f t="shared" si="88"/>
        <v>0.143882773855464</v>
      </c>
      <c r="Q98" s="16">
        <f t="shared" si="89"/>
        <v>0.0187047606012103</v>
      </c>
      <c r="R98" s="11">
        <f t="shared" si="90"/>
        <v>0.0098696</v>
      </c>
      <c r="S98" s="17">
        <f t="shared" si="91"/>
        <v>1.89518932897081</v>
      </c>
      <c r="T98" s="3">
        <v>0.01</v>
      </c>
      <c r="U98" s="18">
        <f t="shared" si="92"/>
        <v>0.0189518932897081</v>
      </c>
      <c r="V98" s="17"/>
      <c r="W98" s="3"/>
      <c r="X98" s="18"/>
      <c r="Y98" s="19">
        <v>0.05</v>
      </c>
      <c r="Z98" s="3">
        <v>0.49</v>
      </c>
      <c r="AA98" s="20">
        <f t="shared" si="93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0.0509518932897081</v>
      </c>
      <c r="AR98" s="25">
        <f t="shared" si="96"/>
        <v>7.592</v>
      </c>
      <c r="AS98" s="1">
        <f t="shared" si="97"/>
        <v>0.13</v>
      </c>
      <c r="AT98" s="2">
        <f t="shared" si="101"/>
        <v>3.825</v>
      </c>
      <c r="AU98" s="1">
        <f t="shared" si="98"/>
        <v>1288.74240910752</v>
      </c>
    </row>
    <row r="99" s="1" customFormat="1" spans="1:47">
      <c r="A99" s="6"/>
      <c r="B99" s="6"/>
      <c r="C99" s="9">
        <v>8</v>
      </c>
      <c r="D99" s="12">
        <v>29.6014497741935</v>
      </c>
      <c r="E99" s="13">
        <f t="shared" si="99"/>
        <v>31.4250012906452</v>
      </c>
      <c r="F99" s="9" t="s">
        <v>107</v>
      </c>
      <c r="G99" s="6">
        <v>9</v>
      </c>
      <c r="H99" s="11">
        <f t="shared" si="83"/>
        <v>29.6014497741935</v>
      </c>
      <c r="I99" s="11">
        <f t="shared" si="84"/>
        <v>302.751449774193</v>
      </c>
      <c r="J99" s="11">
        <f t="shared" si="85"/>
        <v>0.568666432173623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0.140738894475798</v>
      </c>
      <c r="P99" s="11">
        <f t="shared" si="88"/>
        <v>0.0800334849896119</v>
      </c>
      <c r="Q99" s="16">
        <f t="shared" si="89"/>
        <v>0.0104043530486495</v>
      </c>
      <c r="R99" s="11">
        <f t="shared" si="90"/>
        <v>0.0098696</v>
      </c>
      <c r="S99" s="17">
        <f t="shared" si="91"/>
        <v>1.05418183600648</v>
      </c>
      <c r="T99" s="3">
        <v>0.01</v>
      </c>
      <c r="U99" s="18">
        <f t="shared" si="92"/>
        <v>0.0105418183600648</v>
      </c>
      <c r="V99" s="17"/>
      <c r="W99" s="3"/>
      <c r="X99" s="18"/>
      <c r="Y99" s="19">
        <v>0.04</v>
      </c>
      <c r="Z99" s="3">
        <v>0.49</v>
      </c>
      <c r="AA99" s="20">
        <f t="shared" si="93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4"/>
        <v>0.0075</v>
      </c>
      <c r="AQ99" s="1">
        <f t="shared" si="95"/>
        <v>0.0376418183600648</v>
      </c>
      <c r="AR99" s="25">
        <f t="shared" si="96"/>
        <v>7.592</v>
      </c>
      <c r="AS99" s="1">
        <f t="shared" si="97"/>
        <v>0.13</v>
      </c>
      <c r="AT99" s="2">
        <f t="shared" si="101"/>
        <v>3.825</v>
      </c>
      <c r="AU99" s="1">
        <f t="shared" si="98"/>
        <v>952.086459294266</v>
      </c>
    </row>
    <row r="100" s="1" customFormat="1" spans="1:47">
      <c r="A100" s="6"/>
      <c r="B100" s="6"/>
      <c r="C100" s="9">
        <v>9</v>
      </c>
      <c r="D100" s="12">
        <v>24.5314424716667</v>
      </c>
      <c r="E100" s="13">
        <f t="shared" si="99"/>
        <v>29.6014497741935</v>
      </c>
      <c r="F100" s="9" t="s">
        <v>107</v>
      </c>
      <c r="G100" s="6">
        <v>10</v>
      </c>
      <c r="H100" s="11">
        <f t="shared" si="83"/>
        <v>24.5314424716667</v>
      </c>
      <c r="I100" s="11">
        <f t="shared" si="84"/>
        <v>297.681442471667</v>
      </c>
      <c r="J100" s="11">
        <f t="shared" si="85"/>
        <v>0.328829381713268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0.136625409486186</v>
      </c>
      <c r="P100" s="11">
        <f t="shared" si="88"/>
        <v>0.0449264489276646</v>
      </c>
      <c r="Q100" s="16">
        <f t="shared" si="89"/>
        <v>0.00584043836059639</v>
      </c>
      <c r="R100" s="11">
        <f t="shared" si="90"/>
        <v>0.0098696</v>
      </c>
      <c r="S100" s="17">
        <f t="shared" si="91"/>
        <v>0.591760391565656</v>
      </c>
      <c r="T100" s="3">
        <v>0.01</v>
      </c>
      <c r="U100" s="18">
        <f t="shared" si="92"/>
        <v>0.00591760391565656</v>
      </c>
      <c r="V100" s="17"/>
      <c r="W100" s="3"/>
      <c r="X100" s="18"/>
      <c r="Y100" s="19">
        <v>0.04</v>
      </c>
      <c r="Z100" s="3">
        <v>0.49</v>
      </c>
      <c r="AA100" s="20">
        <f t="shared" si="93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0.0330176039156566</v>
      </c>
      <c r="AR100" s="25">
        <f t="shared" si="96"/>
        <v>7.592</v>
      </c>
      <c r="AS100" s="1">
        <f t="shared" si="97"/>
        <v>0.13</v>
      </c>
      <c r="AT100" s="2">
        <f t="shared" si="101"/>
        <v>3.825</v>
      </c>
      <c r="AU100" s="1">
        <f t="shared" si="98"/>
        <v>835.124735626184</v>
      </c>
    </row>
    <row r="101" s="1" customFormat="1" spans="1:47">
      <c r="A101" s="6"/>
      <c r="B101" s="6"/>
      <c r="C101" s="9">
        <v>10</v>
      </c>
      <c r="D101" s="12">
        <v>19.0698608619355</v>
      </c>
      <c r="E101" s="13">
        <f t="shared" si="99"/>
        <v>24.5314424716667</v>
      </c>
      <c r="F101" s="9" t="s">
        <v>107</v>
      </c>
      <c r="G101" s="6">
        <v>11</v>
      </c>
      <c r="H101" s="11">
        <f t="shared" si="83"/>
        <v>19.0698608619355</v>
      </c>
      <c r="I101" s="11">
        <f t="shared" si="84"/>
        <v>292.219860861936</v>
      </c>
      <c r="J101" s="11">
        <f t="shared" si="85"/>
        <v>0.178433012972608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0.0871140125305953</v>
      </c>
      <c r="O101" s="11">
        <f t="shared" si="100"/>
        <v>0.080504948027926</v>
      </c>
      <c r="P101" s="11">
        <f t="shared" si="88"/>
        <v>0.0143647404358261</v>
      </c>
      <c r="Q101" s="16">
        <f t="shared" si="89"/>
        <v>0.00186741625665739</v>
      </c>
      <c r="R101" s="11">
        <f t="shared" si="90"/>
        <v>0.0098696</v>
      </c>
      <c r="S101" s="17">
        <f t="shared" si="91"/>
        <v>0.189208909850185</v>
      </c>
      <c r="T101" s="3">
        <v>0.01</v>
      </c>
      <c r="U101" s="18">
        <f t="shared" si="92"/>
        <v>0.00189208909850185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0.0166920890985019</v>
      </c>
      <c r="AR101" s="25">
        <f t="shared" si="96"/>
        <v>7.592</v>
      </c>
      <c r="AS101" s="1">
        <f t="shared" si="97"/>
        <v>0.13</v>
      </c>
      <c r="AT101" s="2">
        <f t="shared" si="101"/>
        <v>3.825</v>
      </c>
      <c r="AU101" s="1">
        <f t="shared" si="98"/>
        <v>422.198307637487</v>
      </c>
    </row>
    <row r="102" s="1" customFormat="1" spans="1:48">
      <c r="A102" s="6"/>
      <c r="B102" s="6"/>
      <c r="C102" s="9">
        <v>11</v>
      </c>
      <c r="D102" s="12">
        <v>13.6925564056667</v>
      </c>
      <c r="E102" s="13">
        <f t="shared" si="99"/>
        <v>19.0698608619355</v>
      </c>
      <c r="F102" s="9" t="s">
        <v>109</v>
      </c>
      <c r="G102" s="6">
        <v>12</v>
      </c>
      <c r="H102" s="11">
        <f t="shared" si="83"/>
        <v>13.6925564056667</v>
      </c>
      <c r="I102" s="11">
        <f t="shared" si="84"/>
        <v>286.842556405667</v>
      </c>
      <c r="J102" s="11">
        <f t="shared" si="85"/>
        <v>0.0955430716513123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0.1420602075921</v>
      </c>
      <c r="P102" s="11">
        <f t="shared" si="88"/>
        <v>0.0135728685927723</v>
      </c>
      <c r="Q102" s="16">
        <f t="shared" si="89"/>
        <v>0.0017644729170604</v>
      </c>
      <c r="R102" s="11">
        <f t="shared" si="90"/>
        <v>0.0098696</v>
      </c>
      <c r="S102" s="17">
        <f t="shared" si="91"/>
        <v>0.178778564182986</v>
      </c>
      <c r="T102" s="3">
        <v>0.01</v>
      </c>
      <c r="U102" s="18">
        <f t="shared" si="92"/>
        <v>0.00178778564182986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0.0165877856418299</v>
      </c>
      <c r="AR102" s="25">
        <f t="shared" si="96"/>
        <v>7.592</v>
      </c>
      <c r="AS102" s="1">
        <f t="shared" si="97"/>
        <v>0.13</v>
      </c>
      <c r="AT102" s="2">
        <f t="shared" si="101"/>
        <v>3.825</v>
      </c>
      <c r="AU102" s="1">
        <f t="shared" si="98"/>
        <v>419.560127201965</v>
      </c>
      <c r="AV102" s="1">
        <f>SUM(AU91:AU102)</f>
        <v>8081.39878144872</v>
      </c>
    </row>
    <row r="103" s="1" customFormat="1" spans="1:46">
      <c r="A103" s="6"/>
      <c r="B103" s="6"/>
      <c r="C103" s="9">
        <v>12</v>
      </c>
      <c r="D103" s="12">
        <v>7.0174772186129</v>
      </c>
      <c r="E103" s="13">
        <f t="shared" si="99"/>
        <v>13.6925564056667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134.758</v>
      </c>
      <c r="C107" s="9" t="s">
        <v>106</v>
      </c>
      <c r="D107" s="10">
        <v>9</v>
      </c>
      <c r="E107" s="9"/>
      <c r="F107" s="9"/>
      <c r="G107" s="6">
        <v>1</v>
      </c>
      <c r="H107" s="11">
        <f t="shared" ref="H107:H118" si="102">E108</f>
        <v>9</v>
      </c>
      <c r="I107" s="11">
        <f t="shared" ref="I107:I118" si="103">H107+273.15</f>
        <v>282.15</v>
      </c>
      <c r="J107" s="11">
        <f t="shared" ref="J107:J118" si="104">EXP(($C$18*(I107-$C$16))/($C$19*I107*$C$16))</f>
        <v>0.0543273714220872</v>
      </c>
      <c r="K107" s="11">
        <f t="shared" ref="K107:K118" si="105">$B$107/12</f>
        <v>11.2298333333333</v>
      </c>
      <c r="L107" s="11">
        <f t="shared" ref="L107:L118" si="106"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07">O107*J107</f>
        <v>0.164723578157197</v>
      </c>
      <c r="Q107" s="16">
        <f t="shared" ref="Q107:Q118" si="108">P107*$B$109</f>
        <v>0.047769837665587</v>
      </c>
      <c r="R107" s="11">
        <f t="shared" ref="R107:R118" si="109">L107*$B$109</f>
        <v>0.87929595</v>
      </c>
      <c r="S107" s="17">
        <f t="shared" ref="S107:S118" si="110">Q107/R107</f>
        <v>0.0543273714220872</v>
      </c>
      <c r="T107" s="3">
        <v>0.27</v>
      </c>
      <c r="U107" s="18">
        <f t="shared" ref="U107:U118" si="111">S107*T107</f>
        <v>0.0146683902839635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0.229250068232174</v>
      </c>
      <c r="AC107" s="25">
        <f t="shared" ref="AC107:AC118" si="113">$B$107/12</f>
        <v>11.2298333333333</v>
      </c>
      <c r="AD107" s="1">
        <f t="shared" ref="AD107:AD118" si="114">$B$109</f>
        <v>0.29</v>
      </c>
      <c r="AE107" s="26">
        <f>$E$9/12</f>
        <v>18.575</v>
      </c>
      <c r="AF107" s="1">
        <f t="shared" ref="AF107:AF118" si="115">AE107*10000*AC107*AB107</f>
        <v>478202.240755408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6.93228429919355</v>
      </c>
      <c r="E108" s="13">
        <f t="shared" ref="E108:E119" si="116">D107</f>
        <v>9</v>
      </c>
      <c r="F108" s="9" t="s">
        <v>107</v>
      </c>
      <c r="G108" s="6">
        <v>2</v>
      </c>
      <c r="H108" s="11">
        <f t="shared" si="102"/>
        <v>6.93228429919355</v>
      </c>
      <c r="I108" s="11">
        <f t="shared" si="103"/>
        <v>280.082284299194</v>
      </c>
      <c r="J108" s="11">
        <f t="shared" si="104"/>
        <v>0.0421090429144377</v>
      </c>
      <c r="K108" s="11">
        <f t="shared" si="105"/>
        <v>11.2298333333333</v>
      </c>
      <c r="L108" s="11">
        <f t="shared" si="106"/>
        <v>3.032055</v>
      </c>
      <c r="M108" s="6" t="s">
        <v>107</v>
      </c>
      <c r="N108" s="6"/>
      <c r="O108" s="11">
        <f t="shared" ref="O108:O118" si="117">L108+O107-P107-N108</f>
        <v>5.8993864218428</v>
      </c>
      <c r="P108" s="11">
        <f t="shared" si="107"/>
        <v>0.24841751600623</v>
      </c>
      <c r="Q108" s="16">
        <f t="shared" si="108"/>
        <v>0.0720410796418067</v>
      </c>
      <c r="R108" s="11">
        <f t="shared" si="109"/>
        <v>0.87929595</v>
      </c>
      <c r="S108" s="17">
        <f t="shared" si="110"/>
        <v>0.0819304122142342</v>
      </c>
      <c r="T108" s="3">
        <v>0.27</v>
      </c>
      <c r="U108" s="18">
        <f t="shared" si="111"/>
        <v>0.0221212112978432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0.230698151355171</v>
      </c>
      <c r="AC108" s="25">
        <f t="shared" si="113"/>
        <v>11.2298333333333</v>
      </c>
      <c r="AD108" s="1">
        <f t="shared" si="114"/>
        <v>0.29</v>
      </c>
      <c r="AE108" s="26">
        <f t="shared" ref="AE108:AE118" si="118">$E$9/12</f>
        <v>18.575</v>
      </c>
      <c r="AF108" s="1">
        <f t="shared" si="115"/>
        <v>481222.857497454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6.88294387414286</v>
      </c>
      <c r="E109" s="13">
        <f t="shared" si="116"/>
        <v>6.93228429919355</v>
      </c>
      <c r="F109" s="9" t="s">
        <v>107</v>
      </c>
      <c r="G109" s="6">
        <v>3</v>
      </c>
      <c r="H109" s="11">
        <f t="shared" si="102"/>
        <v>6.88294387414286</v>
      </c>
      <c r="I109" s="11">
        <f t="shared" si="103"/>
        <v>280.032943874143</v>
      </c>
      <c r="J109" s="11">
        <f t="shared" si="104"/>
        <v>0.041851902787845</v>
      </c>
      <c r="K109" s="11">
        <f t="shared" si="105"/>
        <v>11.2298333333333</v>
      </c>
      <c r="L109" s="11">
        <f t="shared" si="106"/>
        <v>3.032055</v>
      </c>
      <c r="M109" s="6" t="s">
        <v>107</v>
      </c>
      <c r="N109" s="6"/>
      <c r="O109" s="11">
        <f t="shared" si="117"/>
        <v>8.68302390583657</v>
      </c>
      <c r="P109" s="11">
        <f t="shared" si="107"/>
        <v>0.363401072411606</v>
      </c>
      <c r="Q109" s="16">
        <f t="shared" si="108"/>
        <v>0.105386310999366</v>
      </c>
      <c r="R109" s="11">
        <f t="shared" si="109"/>
        <v>0.87929595</v>
      </c>
      <c r="S109" s="17">
        <f t="shared" si="110"/>
        <v>0.1198530608487</v>
      </c>
      <c r="T109" s="3">
        <v>0.27</v>
      </c>
      <c r="U109" s="18">
        <f t="shared" si="111"/>
        <v>0.0323603264291491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0.232687611425184</v>
      </c>
      <c r="AC109" s="25">
        <f t="shared" si="113"/>
        <v>11.2298333333333</v>
      </c>
      <c r="AD109" s="1">
        <f t="shared" si="114"/>
        <v>0.29</v>
      </c>
      <c r="AE109" s="26">
        <f t="shared" si="118"/>
        <v>18.575</v>
      </c>
      <c r="AF109" s="1">
        <f t="shared" si="115"/>
        <v>485372.75490298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10.333102871129</v>
      </c>
      <c r="E110" s="13">
        <f t="shared" si="116"/>
        <v>6.88294387414286</v>
      </c>
      <c r="F110" s="9" t="s">
        <v>107</v>
      </c>
      <c r="G110" s="6">
        <v>4</v>
      </c>
      <c r="H110" s="11">
        <f t="shared" si="102"/>
        <v>10.333102871129</v>
      </c>
      <c r="I110" s="11">
        <f t="shared" si="103"/>
        <v>283.483102871129</v>
      </c>
      <c r="J110" s="11">
        <f t="shared" si="104"/>
        <v>0.0638994572088455</v>
      </c>
      <c r="K110" s="11">
        <f t="shared" si="105"/>
        <v>11.2298333333333</v>
      </c>
      <c r="L110" s="11">
        <f t="shared" si="106"/>
        <v>3.032055</v>
      </c>
      <c r="M110" s="6" t="s">
        <v>107</v>
      </c>
      <c r="N110" s="6"/>
      <c r="O110" s="11">
        <f t="shared" si="117"/>
        <v>11.351677833425</v>
      </c>
      <c r="P110" s="11">
        <f t="shared" si="107"/>
        <v>0.725366051965538</v>
      </c>
      <c r="Q110" s="16">
        <f t="shared" si="108"/>
        <v>0.210356155070006</v>
      </c>
      <c r="R110" s="11">
        <f t="shared" si="109"/>
        <v>0.87929595</v>
      </c>
      <c r="S110" s="17">
        <f t="shared" si="110"/>
        <v>0.23923248488749</v>
      </c>
      <c r="T110" s="3">
        <v>0.27</v>
      </c>
      <c r="U110" s="18">
        <f t="shared" si="111"/>
        <v>0.0645927709196223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12"/>
        <v>0.287750375389683</v>
      </c>
      <c r="AC110" s="25">
        <f t="shared" si="113"/>
        <v>11.2298333333333</v>
      </c>
      <c r="AD110" s="1">
        <f t="shared" si="114"/>
        <v>0.29</v>
      </c>
      <c r="AE110" s="26">
        <f t="shared" si="118"/>
        <v>18.575</v>
      </c>
      <c r="AF110" s="1">
        <f t="shared" si="115"/>
        <v>600230.461655515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17.0069440636667</v>
      </c>
      <c r="E111" s="13">
        <f t="shared" si="116"/>
        <v>10.333102871129</v>
      </c>
      <c r="F111" s="9" t="s">
        <v>107</v>
      </c>
      <c r="G111" s="6">
        <v>5</v>
      </c>
      <c r="H111" s="11">
        <f t="shared" si="102"/>
        <v>17.0069440636667</v>
      </c>
      <c r="I111" s="11">
        <f t="shared" si="103"/>
        <v>290.156944063667</v>
      </c>
      <c r="J111" s="11">
        <f t="shared" si="104"/>
        <v>0.140796961319164</v>
      </c>
      <c r="K111" s="11">
        <f t="shared" si="105"/>
        <v>11.2298333333333</v>
      </c>
      <c r="L111" s="11">
        <f t="shared" si="106"/>
        <v>3.032055</v>
      </c>
      <c r="M111" s="6" t="s">
        <v>109</v>
      </c>
      <c r="N111" s="11">
        <f>(O110-P110)*$C$24/100</f>
        <v>10.0949961923865</v>
      </c>
      <c r="O111" s="11">
        <f t="shared" si="117"/>
        <v>3.56337058907297</v>
      </c>
      <c r="P111" s="11">
        <f t="shared" si="107"/>
        <v>0.501711750995555</v>
      </c>
      <c r="Q111" s="16">
        <f t="shared" si="108"/>
        <v>0.145496407788711</v>
      </c>
      <c r="R111" s="11">
        <f t="shared" si="109"/>
        <v>0.87929595</v>
      </c>
      <c r="S111" s="17">
        <f t="shared" si="110"/>
        <v>0.165469211803729</v>
      </c>
      <c r="T111" s="3">
        <v>0.27</v>
      </c>
      <c r="U111" s="18">
        <f t="shared" si="111"/>
        <v>0.0446766871870068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0.283880680320435</v>
      </c>
      <c r="AC111" s="25">
        <f t="shared" si="113"/>
        <v>11.2298333333333</v>
      </c>
      <c r="AD111" s="1">
        <f t="shared" si="114"/>
        <v>0.29</v>
      </c>
      <c r="AE111" s="26">
        <f t="shared" si="118"/>
        <v>18.575</v>
      </c>
      <c r="AF111" s="1">
        <f t="shared" si="115"/>
        <v>592158.503956989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21.6191818848387</v>
      </c>
      <c r="E112" s="13">
        <f t="shared" si="116"/>
        <v>17.0069440636667</v>
      </c>
      <c r="F112" s="9" t="s">
        <v>109</v>
      </c>
      <c r="G112" s="6">
        <v>6</v>
      </c>
      <c r="H112" s="11">
        <f t="shared" si="102"/>
        <v>21.6191818848387</v>
      </c>
      <c r="I112" s="11">
        <f t="shared" si="103"/>
        <v>294.769181884839</v>
      </c>
      <c r="J112" s="11">
        <f t="shared" si="104"/>
        <v>0.238026751196743</v>
      </c>
      <c r="K112" s="11">
        <f t="shared" si="105"/>
        <v>11.2298333333333</v>
      </c>
      <c r="L112" s="11">
        <f t="shared" si="106"/>
        <v>3.032055</v>
      </c>
      <c r="M112" s="6" t="s">
        <v>107</v>
      </c>
      <c r="N112" s="6"/>
      <c r="O112" s="11">
        <f t="shared" si="117"/>
        <v>6.09371383807741</v>
      </c>
      <c r="P112" s="11">
        <f t="shared" si="107"/>
        <v>1.4504669076002</v>
      </c>
      <c r="Q112" s="16">
        <f t="shared" si="108"/>
        <v>0.420635403204059</v>
      </c>
      <c r="R112" s="11">
        <f t="shared" si="109"/>
        <v>0.87929595</v>
      </c>
      <c r="S112" s="17">
        <f t="shared" si="110"/>
        <v>0.478377505553232</v>
      </c>
      <c r="T112" s="3">
        <v>0.27</v>
      </c>
      <c r="U112" s="18">
        <f t="shared" si="111"/>
        <v>0.129161926499373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2"/>
        <v>0.300296162318828</v>
      </c>
      <c r="AC112" s="25">
        <f t="shared" si="113"/>
        <v>11.2298333333333</v>
      </c>
      <c r="AD112" s="1">
        <f t="shared" si="114"/>
        <v>0.29</v>
      </c>
      <c r="AE112" s="26">
        <f t="shared" si="118"/>
        <v>18.575</v>
      </c>
      <c r="AF112" s="1">
        <f t="shared" si="115"/>
        <v>626400.239783918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23.969001663</v>
      </c>
      <c r="E113" s="13">
        <f t="shared" si="116"/>
        <v>21.6191818848387</v>
      </c>
      <c r="F113" s="9" t="s">
        <v>107</v>
      </c>
      <c r="G113" s="6">
        <v>7</v>
      </c>
      <c r="H113" s="11">
        <f t="shared" si="102"/>
        <v>23.969001663</v>
      </c>
      <c r="I113" s="11">
        <f t="shared" si="103"/>
        <v>297.119001663</v>
      </c>
      <c r="J113" s="11">
        <f t="shared" si="104"/>
        <v>0.309086739907566</v>
      </c>
      <c r="K113" s="11">
        <f t="shared" si="105"/>
        <v>11.2298333333333</v>
      </c>
      <c r="L113" s="11">
        <f t="shared" si="106"/>
        <v>3.032055</v>
      </c>
      <c r="M113" s="6" t="s">
        <v>107</v>
      </c>
      <c r="N113" s="6"/>
      <c r="O113" s="11">
        <f t="shared" si="117"/>
        <v>7.67530193047721</v>
      </c>
      <c r="P113" s="11">
        <f t="shared" si="107"/>
        <v>2.37233405149745</v>
      </c>
      <c r="Q113" s="16">
        <f t="shared" si="108"/>
        <v>0.687976874934261</v>
      </c>
      <c r="R113" s="11">
        <f t="shared" si="109"/>
        <v>0.87929595</v>
      </c>
      <c r="S113" s="17">
        <f t="shared" si="110"/>
        <v>0.782417882095626</v>
      </c>
      <c r="T113" s="3">
        <v>0.27</v>
      </c>
      <c r="U113" s="18">
        <f t="shared" si="111"/>
        <v>0.211252828165819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12"/>
        <v>0.331446424512619</v>
      </c>
      <c r="AC113" s="25">
        <f t="shared" si="113"/>
        <v>11.2298333333333</v>
      </c>
      <c r="AD113" s="1">
        <f t="shared" si="114"/>
        <v>0.29</v>
      </c>
      <c r="AE113" s="26">
        <f t="shared" si="118"/>
        <v>18.575</v>
      </c>
      <c r="AF113" s="1">
        <f t="shared" si="115"/>
        <v>691377.865727754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31.4250012906452</v>
      </c>
      <c r="E114" s="13">
        <f t="shared" si="116"/>
        <v>23.969001663</v>
      </c>
      <c r="F114" s="9" t="s">
        <v>107</v>
      </c>
      <c r="G114" s="6">
        <v>8</v>
      </c>
      <c r="H114" s="11">
        <f t="shared" si="102"/>
        <v>31.4250012906452</v>
      </c>
      <c r="I114" s="11">
        <f t="shared" si="103"/>
        <v>304.575001290645</v>
      </c>
      <c r="J114" s="11">
        <f t="shared" si="104"/>
        <v>0.689418417236061</v>
      </c>
      <c r="K114" s="11">
        <f t="shared" si="105"/>
        <v>11.2298333333333</v>
      </c>
      <c r="L114" s="11">
        <f t="shared" si="106"/>
        <v>3.032055</v>
      </c>
      <c r="M114" s="6" t="s">
        <v>107</v>
      </c>
      <c r="N114" s="6"/>
      <c r="O114" s="11">
        <f t="shared" si="117"/>
        <v>8.33502287897976</v>
      </c>
      <c r="P114" s="11">
        <f t="shared" si="107"/>
        <v>5.74631828085258</v>
      </c>
      <c r="Q114" s="16">
        <f t="shared" si="108"/>
        <v>1.66643230144725</v>
      </c>
      <c r="R114" s="11">
        <f t="shared" si="109"/>
        <v>0.87929595</v>
      </c>
      <c r="S114" s="17">
        <f t="shared" si="110"/>
        <v>1.89518932897081</v>
      </c>
      <c r="T114" s="3">
        <v>0.27</v>
      </c>
      <c r="U114" s="18">
        <f t="shared" si="111"/>
        <v>0.511701118822118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12"/>
        <v>0.389823527387138</v>
      </c>
      <c r="AC114" s="25">
        <f t="shared" si="113"/>
        <v>11.2298333333333</v>
      </c>
      <c r="AD114" s="1">
        <f t="shared" si="114"/>
        <v>0.29</v>
      </c>
      <c r="AE114" s="26">
        <f t="shared" si="118"/>
        <v>18.575</v>
      </c>
      <c r="AF114" s="1">
        <f t="shared" si="115"/>
        <v>813149.089695861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29.6014497741935</v>
      </c>
      <c r="E115" s="13">
        <f t="shared" si="116"/>
        <v>31.4250012906452</v>
      </c>
      <c r="F115" s="9" t="s">
        <v>107</v>
      </c>
      <c r="G115" s="6">
        <v>9</v>
      </c>
      <c r="H115" s="11">
        <f t="shared" si="102"/>
        <v>29.6014497741935</v>
      </c>
      <c r="I115" s="11">
        <f t="shared" si="103"/>
        <v>302.751449774193</v>
      </c>
      <c r="J115" s="11">
        <f t="shared" si="104"/>
        <v>0.568666432173623</v>
      </c>
      <c r="K115" s="11">
        <f t="shared" si="105"/>
        <v>11.2298333333333</v>
      </c>
      <c r="L115" s="11">
        <f t="shared" si="106"/>
        <v>3.032055</v>
      </c>
      <c r="M115" s="6" t="s">
        <v>107</v>
      </c>
      <c r="N115" s="6"/>
      <c r="O115" s="11">
        <f t="shared" si="117"/>
        <v>5.62075959812717</v>
      </c>
      <c r="P115" s="11">
        <f t="shared" si="107"/>
        <v>3.19633730677263</v>
      </c>
      <c r="Q115" s="16">
        <f t="shared" si="108"/>
        <v>0.926937818964061</v>
      </c>
      <c r="R115" s="11">
        <f t="shared" si="109"/>
        <v>0.87929595</v>
      </c>
      <c r="S115" s="17">
        <f t="shared" si="110"/>
        <v>1.05418183600648</v>
      </c>
      <c r="T115" s="3">
        <v>0.27</v>
      </c>
      <c r="U115" s="18">
        <f t="shared" si="111"/>
        <v>0.284629095721749</v>
      </c>
      <c r="V115" s="3">
        <v>229.1</v>
      </c>
      <c r="W115" s="20">
        <v>15.1</v>
      </c>
      <c r="X115" s="20">
        <v>6</v>
      </c>
      <c r="Y115" s="20">
        <v>3</v>
      </c>
      <c r="Z115" s="20">
        <v>7</v>
      </c>
      <c r="AA115" s="3">
        <v>30.2</v>
      </c>
      <c r="AB115" s="2">
        <f t="shared" si="112"/>
        <v>0.345703433298736</v>
      </c>
      <c r="AC115" s="25">
        <f t="shared" si="113"/>
        <v>11.2298333333333</v>
      </c>
      <c r="AD115" s="1">
        <f t="shared" si="114"/>
        <v>0.29</v>
      </c>
      <c r="AE115" s="26">
        <f t="shared" si="118"/>
        <v>18.575</v>
      </c>
      <c r="AF115" s="1">
        <f t="shared" si="115"/>
        <v>721117.152614623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24.5314424716667</v>
      </c>
      <c r="E116" s="13">
        <f t="shared" si="116"/>
        <v>29.6014497741935</v>
      </c>
      <c r="F116" s="9" t="s">
        <v>107</v>
      </c>
      <c r="G116" s="6">
        <v>10</v>
      </c>
      <c r="H116" s="11">
        <f t="shared" si="102"/>
        <v>24.5314424716667</v>
      </c>
      <c r="I116" s="11">
        <f t="shared" si="103"/>
        <v>297.681442471667</v>
      </c>
      <c r="J116" s="11">
        <f t="shared" si="104"/>
        <v>0.328829381713268</v>
      </c>
      <c r="K116" s="11">
        <f t="shared" si="105"/>
        <v>11.2298333333333</v>
      </c>
      <c r="L116" s="11">
        <f t="shared" si="106"/>
        <v>3.032055</v>
      </c>
      <c r="M116" s="6" t="s">
        <v>107</v>
      </c>
      <c r="N116" s="6"/>
      <c r="O116" s="11">
        <f t="shared" si="117"/>
        <v>5.45647729135455</v>
      </c>
      <c r="P116" s="11">
        <f t="shared" si="107"/>
        <v>1.7942500540486</v>
      </c>
      <c r="Q116" s="16">
        <f t="shared" si="108"/>
        <v>0.520332515674095</v>
      </c>
      <c r="R116" s="11">
        <f t="shared" si="109"/>
        <v>0.87929595</v>
      </c>
      <c r="S116" s="17">
        <f t="shared" si="110"/>
        <v>0.591760391565656</v>
      </c>
      <c r="T116" s="3">
        <v>0.27</v>
      </c>
      <c r="U116" s="18">
        <f t="shared" si="111"/>
        <v>0.159775305722727</v>
      </c>
      <c r="V116" s="3">
        <v>229.1</v>
      </c>
      <c r="W116" s="20">
        <v>15.1</v>
      </c>
      <c r="X116" s="20">
        <v>6</v>
      </c>
      <c r="Y116" s="20">
        <v>3</v>
      </c>
      <c r="Z116" s="20">
        <v>7</v>
      </c>
      <c r="AA116" s="3">
        <v>30.2</v>
      </c>
      <c r="AB116" s="2">
        <f t="shared" si="112"/>
        <v>0.321444341901926</v>
      </c>
      <c r="AC116" s="25">
        <f t="shared" si="113"/>
        <v>11.2298333333333</v>
      </c>
      <c r="AD116" s="1">
        <f t="shared" si="114"/>
        <v>0.29</v>
      </c>
      <c r="AE116" s="26">
        <f t="shared" si="118"/>
        <v>18.575</v>
      </c>
      <c r="AF116" s="1">
        <f t="shared" si="115"/>
        <v>670514.106106928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19.0698608619355</v>
      </c>
      <c r="E117" s="13">
        <f t="shared" si="116"/>
        <v>24.5314424716667</v>
      </c>
      <c r="F117" s="9" t="s">
        <v>107</v>
      </c>
      <c r="G117" s="6">
        <v>11</v>
      </c>
      <c r="H117" s="11">
        <f t="shared" si="102"/>
        <v>19.0698608619355</v>
      </c>
      <c r="I117" s="11">
        <f t="shared" si="103"/>
        <v>292.219860861936</v>
      </c>
      <c r="J117" s="11">
        <f t="shared" si="104"/>
        <v>0.178433012972608</v>
      </c>
      <c r="K117" s="11">
        <f t="shared" si="105"/>
        <v>11.2298333333333</v>
      </c>
      <c r="L117" s="11">
        <f t="shared" si="106"/>
        <v>3.032055</v>
      </c>
      <c r="M117" s="6" t="s">
        <v>109</v>
      </c>
      <c r="N117" s="11">
        <f>(O116-P116)*$C$24/100</f>
        <v>3.47911587544065</v>
      </c>
      <c r="O117" s="11">
        <f t="shared" si="117"/>
        <v>3.2151663618653</v>
      </c>
      <c r="P117" s="11">
        <f t="shared" si="107"/>
        <v>0.573691821155804</v>
      </c>
      <c r="Q117" s="16">
        <f t="shared" si="108"/>
        <v>0.166370628135183</v>
      </c>
      <c r="R117" s="11">
        <f t="shared" si="109"/>
        <v>0.87929595</v>
      </c>
      <c r="S117" s="17">
        <f t="shared" si="110"/>
        <v>0.189208909850185</v>
      </c>
      <c r="T117" s="3">
        <v>0.27</v>
      </c>
      <c r="U117" s="18">
        <f t="shared" si="111"/>
        <v>0.0510864056595501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0.236326088619651</v>
      </c>
      <c r="AC117" s="25">
        <f t="shared" si="113"/>
        <v>11.2298333333333</v>
      </c>
      <c r="AD117" s="1">
        <f t="shared" si="114"/>
        <v>0.29</v>
      </c>
      <c r="AE117" s="26">
        <f t="shared" si="118"/>
        <v>18.575</v>
      </c>
      <c r="AF117" s="1">
        <f t="shared" si="115"/>
        <v>492962.405631326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13.6925564056667</v>
      </c>
      <c r="E118" s="13">
        <f t="shared" si="116"/>
        <v>19.0698608619355</v>
      </c>
      <c r="F118" s="9" t="s">
        <v>109</v>
      </c>
      <c r="G118" s="6">
        <v>12</v>
      </c>
      <c r="H118" s="11">
        <f t="shared" si="102"/>
        <v>13.6925564056667</v>
      </c>
      <c r="I118" s="11">
        <f t="shared" si="103"/>
        <v>286.842556405667</v>
      </c>
      <c r="J118" s="11">
        <f t="shared" si="104"/>
        <v>0.0955430716513123</v>
      </c>
      <c r="K118" s="11">
        <f t="shared" si="105"/>
        <v>11.2298333333333</v>
      </c>
      <c r="L118" s="11">
        <f t="shared" si="106"/>
        <v>3.032055</v>
      </c>
      <c r="M118" s="6" t="s">
        <v>107</v>
      </c>
      <c r="N118" s="6"/>
      <c r="O118" s="11">
        <f t="shared" si="117"/>
        <v>5.67352954070949</v>
      </c>
      <c r="P118" s="11">
        <f t="shared" si="107"/>
        <v>0.542066439423844</v>
      </c>
      <c r="Q118" s="16">
        <f t="shared" si="108"/>
        <v>0.157199267432915</v>
      </c>
      <c r="R118" s="11">
        <f t="shared" si="109"/>
        <v>0.87929595</v>
      </c>
      <c r="S118" s="17">
        <f t="shared" si="110"/>
        <v>0.178778564182986</v>
      </c>
      <c r="T118" s="3">
        <v>0.27</v>
      </c>
      <c r="U118" s="18">
        <f t="shared" si="111"/>
        <v>0.0482702123294063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0.235778902255604</v>
      </c>
      <c r="AC118" s="25">
        <f t="shared" si="113"/>
        <v>11.2298333333333</v>
      </c>
      <c r="AD118" s="1">
        <f t="shared" si="114"/>
        <v>0.29</v>
      </c>
      <c r="AE118" s="26">
        <f t="shared" si="118"/>
        <v>18.575</v>
      </c>
      <c r="AF118" s="1">
        <f t="shared" si="115"/>
        <v>491821.006863527</v>
      </c>
      <c r="AG118" s="1">
        <f>SUM(AF107:AF118)</f>
        <v>7144528.68519229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46">
      <c r="A119" s="6"/>
      <c r="B119" s="6"/>
      <c r="C119" s="9">
        <v>12</v>
      </c>
      <c r="D119" s="12">
        <v>7.0174772186129</v>
      </c>
      <c r="E119" s="13">
        <f t="shared" si="116"/>
        <v>13.6925564056667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9</v>
      </c>
      <c r="E123" s="9"/>
      <c r="F123" s="9"/>
      <c r="G123" s="6">
        <v>1</v>
      </c>
      <c r="H123" s="11">
        <f t="shared" ref="H123:H134" si="119">E124</f>
        <v>9</v>
      </c>
      <c r="I123" s="11">
        <f t="shared" ref="I123:I134" si="120">H123+273.15</f>
        <v>282.15</v>
      </c>
      <c r="J123" s="11">
        <f t="shared" ref="J123:J134" si="121">EXP(($C$18*(I123-$C$16))/($C$19*I123*$C$16))</f>
        <v>0.0543273714220872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0.0283165125326203</v>
      </c>
      <c r="Q123" s="16">
        <f t="shared" ref="Q123:Q134" si="125">P123*$B$125</f>
        <v>0.00736229325848128</v>
      </c>
      <c r="R123" s="11">
        <f t="shared" ref="R123:R134" si="126">L123*$B$125</f>
        <v>0.1355172</v>
      </c>
      <c r="S123" s="17">
        <f t="shared" ref="S123:S134" si="127">Q123/R123</f>
        <v>0.0543273714220872</v>
      </c>
      <c r="T123" s="3">
        <v>0.01</v>
      </c>
      <c r="U123" s="18">
        <f t="shared" ref="U123:U134" si="128">S123*T123</f>
        <v>0.000543273714220872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0.00603327371422087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 t="shared" ref="AW123:AW134" si="134">$E$10</f>
        <v>0</v>
      </c>
      <c r="AX123" s="1">
        <f t="shared" ref="AX123:AX134" si="135">AW123*10000*AV123*0.67*AU123*AT123</f>
        <v>0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6.93228429919355</v>
      </c>
      <c r="E124" s="13">
        <f t="shared" ref="E124:E135" si="136">D123</f>
        <v>9</v>
      </c>
      <c r="F124" s="9" t="s">
        <v>107</v>
      </c>
      <c r="G124" s="6">
        <v>2</v>
      </c>
      <c r="H124" s="11">
        <f t="shared" si="119"/>
        <v>6.93228429919355</v>
      </c>
      <c r="I124" s="11">
        <f t="shared" si="120"/>
        <v>280.082284299194</v>
      </c>
      <c r="J124" s="11">
        <f t="shared" si="121"/>
        <v>0.0421090429144377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7">L124+O123-P123-N124</f>
        <v>1.01412348746738</v>
      </c>
      <c r="P124" s="11">
        <f t="shared" si="124"/>
        <v>0.0427037694543031</v>
      </c>
      <c r="Q124" s="16">
        <f t="shared" si="125"/>
        <v>0.0111029800581188</v>
      </c>
      <c r="R124" s="11">
        <f t="shared" si="126"/>
        <v>0.1355172</v>
      </c>
      <c r="S124" s="17">
        <f t="shared" si="127"/>
        <v>0.0819304122142342</v>
      </c>
      <c r="T124" s="3">
        <v>0.01</v>
      </c>
      <c r="U124" s="18">
        <f t="shared" si="128"/>
        <v>0.000819304122142342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0.00630930412214234</v>
      </c>
      <c r="AU124" s="25">
        <f t="shared" si="132"/>
        <v>52.122</v>
      </c>
      <c r="AV124" s="1">
        <f t="shared" si="133"/>
        <v>0.26</v>
      </c>
      <c r="AW124" s="2">
        <f t="shared" si="134"/>
        <v>0</v>
      </c>
      <c r="AX124" s="1">
        <f t="shared" si="135"/>
        <v>0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6.88294387414286</v>
      </c>
      <c r="E125" s="13">
        <f t="shared" si="136"/>
        <v>6.93228429919355</v>
      </c>
      <c r="F125" s="9" t="s">
        <v>107</v>
      </c>
      <c r="G125" s="6">
        <v>3</v>
      </c>
      <c r="H125" s="11">
        <f t="shared" si="119"/>
        <v>6.88294387414286</v>
      </c>
      <c r="I125" s="11">
        <f t="shared" si="120"/>
        <v>280.032943874143</v>
      </c>
      <c r="J125" s="11">
        <f t="shared" si="121"/>
        <v>0.041851902787845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7"/>
        <v>1.49263971801308</v>
      </c>
      <c r="P125" s="11">
        <f t="shared" si="124"/>
        <v>0.0624698123755596</v>
      </c>
      <c r="Q125" s="16">
        <f t="shared" si="125"/>
        <v>0.0162421512176455</v>
      </c>
      <c r="R125" s="11">
        <f t="shared" si="126"/>
        <v>0.1355172</v>
      </c>
      <c r="S125" s="17">
        <f t="shared" si="127"/>
        <v>0.1198530608487</v>
      </c>
      <c r="T125" s="3">
        <v>0.01</v>
      </c>
      <c r="U125" s="18">
        <f t="shared" si="128"/>
        <v>0.001198530608487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0.006688530608487</v>
      </c>
      <c r="AU125" s="25">
        <f t="shared" si="132"/>
        <v>52.122</v>
      </c>
      <c r="AV125" s="1">
        <f t="shared" si="133"/>
        <v>0.26</v>
      </c>
      <c r="AW125" s="2">
        <f t="shared" si="134"/>
        <v>0</v>
      </c>
      <c r="AX125" s="1">
        <f t="shared" si="135"/>
        <v>0</v>
      </c>
    </row>
    <row r="126" s="1" customFormat="1" spans="1:50">
      <c r="A126" s="6"/>
      <c r="B126" s="6"/>
      <c r="C126" s="9">
        <v>3</v>
      </c>
      <c r="D126" s="12">
        <v>10.333102871129</v>
      </c>
      <c r="E126" s="13">
        <f t="shared" si="136"/>
        <v>6.88294387414286</v>
      </c>
      <c r="F126" s="9" t="s">
        <v>107</v>
      </c>
      <c r="G126" s="6">
        <v>4</v>
      </c>
      <c r="H126" s="11">
        <f t="shared" si="119"/>
        <v>10.333102871129</v>
      </c>
      <c r="I126" s="11">
        <f t="shared" si="120"/>
        <v>283.483102871129</v>
      </c>
      <c r="J126" s="11">
        <f t="shared" si="121"/>
        <v>0.0638994572088455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7"/>
        <v>1.95138990563752</v>
      </c>
      <c r="P126" s="11">
        <f t="shared" si="124"/>
        <v>0.124692755773058</v>
      </c>
      <c r="Q126" s="16">
        <f t="shared" si="125"/>
        <v>0.032420116500995</v>
      </c>
      <c r="R126" s="11">
        <f t="shared" si="126"/>
        <v>0.1355172</v>
      </c>
      <c r="S126" s="17">
        <f t="shared" si="127"/>
        <v>0.23923248488749</v>
      </c>
      <c r="T126" s="3">
        <v>0.01</v>
      </c>
      <c r="U126" s="18">
        <f t="shared" si="128"/>
        <v>0.0023923248488749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0.0078823248488749</v>
      </c>
      <c r="AU126" s="25">
        <f t="shared" si="132"/>
        <v>52.122</v>
      </c>
      <c r="AV126" s="1">
        <f t="shared" si="133"/>
        <v>0.26</v>
      </c>
      <c r="AW126" s="2">
        <f t="shared" si="134"/>
        <v>0</v>
      </c>
      <c r="AX126" s="1">
        <f t="shared" si="135"/>
        <v>0</v>
      </c>
    </row>
    <row r="127" s="1" customFormat="1" spans="1:50">
      <c r="A127" s="6"/>
      <c r="B127" s="6"/>
      <c r="C127" s="9">
        <v>4</v>
      </c>
      <c r="D127" s="12">
        <v>17.0069440636667</v>
      </c>
      <c r="E127" s="13">
        <f t="shared" si="136"/>
        <v>10.333102871129</v>
      </c>
      <c r="F127" s="9" t="s">
        <v>107</v>
      </c>
      <c r="G127" s="6">
        <v>5</v>
      </c>
      <c r="H127" s="11">
        <f t="shared" si="119"/>
        <v>17.0069440636667</v>
      </c>
      <c r="I127" s="11">
        <f t="shared" si="120"/>
        <v>290.156944063667</v>
      </c>
      <c r="J127" s="11">
        <f t="shared" si="121"/>
        <v>0.140796961319164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1.73536229237124</v>
      </c>
      <c r="O127" s="11">
        <f t="shared" si="137"/>
        <v>0.612554857493223</v>
      </c>
      <c r="P127" s="11">
        <f t="shared" si="124"/>
        <v>0.0862458625763397</v>
      </c>
      <c r="Q127" s="16">
        <f t="shared" si="125"/>
        <v>0.0224239242698483</v>
      </c>
      <c r="R127" s="11">
        <f t="shared" si="126"/>
        <v>0.1355172</v>
      </c>
      <c r="S127" s="17">
        <f t="shared" si="127"/>
        <v>0.165469211803729</v>
      </c>
      <c r="T127" s="3">
        <v>0.01</v>
      </c>
      <c r="U127" s="18">
        <f t="shared" si="128"/>
        <v>0.00165469211803729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0.0116046921180373</v>
      </c>
      <c r="AU127" s="25">
        <f t="shared" si="132"/>
        <v>52.122</v>
      </c>
      <c r="AV127" s="1">
        <f t="shared" si="133"/>
        <v>0.26</v>
      </c>
      <c r="AW127" s="2">
        <f t="shared" si="134"/>
        <v>0</v>
      </c>
      <c r="AX127" s="1">
        <f t="shared" si="135"/>
        <v>0</v>
      </c>
    </row>
    <row r="128" s="1" customFormat="1" spans="1:50">
      <c r="A128" s="6"/>
      <c r="B128" s="6"/>
      <c r="C128" s="9">
        <v>5</v>
      </c>
      <c r="D128" s="12">
        <v>21.6191818848387</v>
      </c>
      <c r="E128" s="13">
        <f t="shared" si="136"/>
        <v>17.0069440636667</v>
      </c>
      <c r="F128" s="9" t="s">
        <v>109</v>
      </c>
      <c r="G128" s="6">
        <v>6</v>
      </c>
      <c r="H128" s="11">
        <f t="shared" si="119"/>
        <v>21.6191818848387</v>
      </c>
      <c r="I128" s="11">
        <f t="shared" si="120"/>
        <v>294.769181884839</v>
      </c>
      <c r="J128" s="11">
        <f t="shared" si="121"/>
        <v>0.238026751196743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7"/>
        <v>1.04752899491688</v>
      </c>
      <c r="P128" s="11">
        <f t="shared" si="124"/>
        <v>0.249339923444456</v>
      </c>
      <c r="Q128" s="16">
        <f t="shared" si="125"/>
        <v>0.0648283800955585</v>
      </c>
      <c r="R128" s="11">
        <f t="shared" si="126"/>
        <v>0.1355172</v>
      </c>
      <c r="S128" s="17">
        <f t="shared" si="127"/>
        <v>0.478377505553232</v>
      </c>
      <c r="T128" s="3">
        <v>0.01</v>
      </c>
      <c r="U128" s="18">
        <f t="shared" si="128"/>
        <v>0.00478377505553232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0.0147337750555323</v>
      </c>
      <c r="AU128" s="25">
        <f t="shared" si="132"/>
        <v>52.122</v>
      </c>
      <c r="AV128" s="1">
        <f t="shared" si="133"/>
        <v>0.26</v>
      </c>
      <c r="AW128" s="2">
        <f t="shared" si="134"/>
        <v>0</v>
      </c>
      <c r="AX128" s="1">
        <f t="shared" si="135"/>
        <v>0</v>
      </c>
    </row>
    <row r="129" s="1" customFormat="1" spans="1:50">
      <c r="A129" s="6"/>
      <c r="B129" s="6"/>
      <c r="C129" s="9">
        <v>6</v>
      </c>
      <c r="D129" s="12">
        <v>23.969001663</v>
      </c>
      <c r="E129" s="13">
        <f t="shared" si="136"/>
        <v>21.6191818848387</v>
      </c>
      <c r="F129" s="9" t="s">
        <v>107</v>
      </c>
      <c r="G129" s="6">
        <v>7</v>
      </c>
      <c r="H129" s="11">
        <f t="shared" si="119"/>
        <v>23.969001663</v>
      </c>
      <c r="I129" s="11">
        <f t="shared" si="120"/>
        <v>297.119001663</v>
      </c>
      <c r="J129" s="11">
        <f t="shared" si="121"/>
        <v>0.309086739907566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7"/>
        <v>1.31940907147243</v>
      </c>
      <c r="P129" s="11">
        <f t="shared" si="124"/>
        <v>0.407811848505882</v>
      </c>
      <c r="Q129" s="16">
        <f t="shared" si="125"/>
        <v>0.106031080611529</v>
      </c>
      <c r="R129" s="11">
        <f t="shared" si="126"/>
        <v>0.1355172</v>
      </c>
      <c r="S129" s="17">
        <f t="shared" si="127"/>
        <v>0.782417882095626</v>
      </c>
      <c r="T129" s="3">
        <v>0.01</v>
      </c>
      <c r="U129" s="18">
        <f t="shared" si="128"/>
        <v>0.00782417882095626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0.0177741788209563</v>
      </c>
      <c r="AU129" s="25">
        <f t="shared" si="132"/>
        <v>52.122</v>
      </c>
      <c r="AV129" s="1">
        <f t="shared" si="133"/>
        <v>0.26</v>
      </c>
      <c r="AW129" s="2">
        <f t="shared" si="134"/>
        <v>0</v>
      </c>
      <c r="AX129" s="1">
        <f t="shared" si="135"/>
        <v>0</v>
      </c>
    </row>
    <row r="130" s="1" customFormat="1" spans="1:50">
      <c r="A130" s="6"/>
      <c r="B130" s="6"/>
      <c r="C130" s="9">
        <v>7</v>
      </c>
      <c r="D130" s="12">
        <v>31.4250012906452</v>
      </c>
      <c r="E130" s="13">
        <f t="shared" si="136"/>
        <v>23.969001663</v>
      </c>
      <c r="F130" s="9" t="s">
        <v>107</v>
      </c>
      <c r="G130" s="6">
        <v>8</v>
      </c>
      <c r="H130" s="11">
        <f t="shared" si="119"/>
        <v>31.4250012906452</v>
      </c>
      <c r="I130" s="11">
        <f t="shared" si="120"/>
        <v>304.575001290645</v>
      </c>
      <c r="J130" s="11">
        <f t="shared" si="121"/>
        <v>0.689418417236061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7"/>
        <v>1.43281722296655</v>
      </c>
      <c r="P130" s="11">
        <f t="shared" si="124"/>
        <v>0.987810582046165</v>
      </c>
      <c r="Q130" s="16">
        <f t="shared" si="125"/>
        <v>0.256830751332003</v>
      </c>
      <c r="R130" s="11">
        <f t="shared" si="126"/>
        <v>0.1355172</v>
      </c>
      <c r="S130" s="17">
        <f t="shared" si="127"/>
        <v>1.89518932897081</v>
      </c>
      <c r="T130" s="3">
        <v>0.01</v>
      </c>
      <c r="U130" s="18">
        <f t="shared" si="128"/>
        <v>0.0189518932897081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0.0289018932897081</v>
      </c>
      <c r="AU130" s="25">
        <f t="shared" si="132"/>
        <v>52.122</v>
      </c>
      <c r="AV130" s="1">
        <f t="shared" si="133"/>
        <v>0.26</v>
      </c>
      <c r="AW130" s="2">
        <f t="shared" si="134"/>
        <v>0</v>
      </c>
      <c r="AX130" s="1">
        <f t="shared" si="135"/>
        <v>0</v>
      </c>
    </row>
    <row r="131" s="1" customFormat="1" spans="1:50">
      <c r="A131" s="6"/>
      <c r="B131" s="6"/>
      <c r="C131" s="9">
        <v>8</v>
      </c>
      <c r="D131" s="12">
        <v>29.6014497741935</v>
      </c>
      <c r="E131" s="13">
        <f t="shared" si="136"/>
        <v>31.4250012906452</v>
      </c>
      <c r="F131" s="9" t="s">
        <v>107</v>
      </c>
      <c r="G131" s="6">
        <v>9</v>
      </c>
      <c r="H131" s="11">
        <f t="shared" si="119"/>
        <v>29.6014497741935</v>
      </c>
      <c r="I131" s="11">
        <f t="shared" si="120"/>
        <v>302.751449774193</v>
      </c>
      <c r="J131" s="11">
        <f t="shared" si="121"/>
        <v>0.568666432173623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7"/>
        <v>0.966226640920381</v>
      </c>
      <c r="P131" s="11">
        <f t="shared" si="124"/>
        <v>0.549460656563297</v>
      </c>
      <c r="Q131" s="16">
        <f t="shared" si="125"/>
        <v>0.142859770706457</v>
      </c>
      <c r="R131" s="11">
        <f t="shared" si="126"/>
        <v>0.1355172</v>
      </c>
      <c r="S131" s="17">
        <f t="shared" si="127"/>
        <v>1.05418183600648</v>
      </c>
      <c r="T131" s="3">
        <v>0.01</v>
      </c>
      <c r="U131" s="18">
        <f t="shared" si="128"/>
        <v>0.0105418183600648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9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0.0204918183600648</v>
      </c>
      <c r="AU131" s="25">
        <f t="shared" si="132"/>
        <v>52.122</v>
      </c>
      <c r="AV131" s="1">
        <f t="shared" si="133"/>
        <v>0.26</v>
      </c>
      <c r="AW131" s="2">
        <f t="shared" si="134"/>
        <v>0</v>
      </c>
      <c r="AX131" s="1">
        <f t="shared" si="135"/>
        <v>0</v>
      </c>
    </row>
    <row r="132" s="1" customFormat="1" spans="1:50">
      <c r="A132" s="6"/>
      <c r="B132" s="6"/>
      <c r="C132" s="9">
        <v>9</v>
      </c>
      <c r="D132" s="12">
        <v>24.5314424716667</v>
      </c>
      <c r="E132" s="13">
        <f t="shared" si="136"/>
        <v>29.6014497741935</v>
      </c>
      <c r="F132" s="9" t="s">
        <v>107</v>
      </c>
      <c r="G132" s="6">
        <v>10</v>
      </c>
      <c r="H132" s="11">
        <f t="shared" si="119"/>
        <v>24.5314424716667</v>
      </c>
      <c r="I132" s="11">
        <f t="shared" si="120"/>
        <v>297.681442471667</v>
      </c>
      <c r="J132" s="11">
        <f t="shared" si="121"/>
        <v>0.328829381713268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7"/>
        <v>0.937985984357084</v>
      </c>
      <c r="P132" s="11">
        <f t="shared" si="124"/>
        <v>0.308437351291851</v>
      </c>
      <c r="Q132" s="16">
        <f t="shared" si="125"/>
        <v>0.0801937113358813</v>
      </c>
      <c r="R132" s="11">
        <f t="shared" si="126"/>
        <v>0.1355172</v>
      </c>
      <c r="S132" s="17">
        <f t="shared" si="127"/>
        <v>0.591760391565656</v>
      </c>
      <c r="T132" s="3">
        <v>0.01</v>
      </c>
      <c r="U132" s="18">
        <f t="shared" si="128"/>
        <v>0.00591760391565656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9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0.0158676039156566</v>
      </c>
      <c r="AU132" s="25">
        <f t="shared" si="132"/>
        <v>52.122</v>
      </c>
      <c r="AV132" s="1">
        <f t="shared" si="133"/>
        <v>0.26</v>
      </c>
      <c r="AW132" s="2">
        <f t="shared" si="134"/>
        <v>0</v>
      </c>
      <c r="AX132" s="1">
        <f t="shared" si="135"/>
        <v>0</v>
      </c>
    </row>
    <row r="133" s="1" customFormat="1" spans="1:50">
      <c r="A133" s="6"/>
      <c r="B133" s="6"/>
      <c r="C133" s="9">
        <v>10</v>
      </c>
      <c r="D133" s="12">
        <v>19.0698608619355</v>
      </c>
      <c r="E133" s="13">
        <f t="shared" si="136"/>
        <v>24.5314424716667</v>
      </c>
      <c r="F133" s="9" t="s">
        <v>107</v>
      </c>
      <c r="G133" s="6">
        <v>11</v>
      </c>
      <c r="H133" s="11">
        <f t="shared" si="119"/>
        <v>19.0698608619355</v>
      </c>
      <c r="I133" s="11">
        <f t="shared" si="120"/>
        <v>292.219860861936</v>
      </c>
      <c r="J133" s="11">
        <f t="shared" si="121"/>
        <v>0.178433012972608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0.598071201411971</v>
      </c>
      <c r="O133" s="11">
        <f t="shared" si="137"/>
        <v>0.552697431653262</v>
      </c>
      <c r="P133" s="11">
        <f t="shared" si="124"/>
        <v>0.0986194679921137</v>
      </c>
      <c r="Q133" s="16">
        <f t="shared" si="125"/>
        <v>0.0256410616779496</v>
      </c>
      <c r="R133" s="11">
        <f t="shared" si="126"/>
        <v>0.1355172</v>
      </c>
      <c r="S133" s="17">
        <f t="shared" si="127"/>
        <v>0.189208909850185</v>
      </c>
      <c r="T133" s="3">
        <v>0.01</v>
      </c>
      <c r="U133" s="18">
        <f t="shared" si="128"/>
        <v>0.00189208909850185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0.00738208909850185</v>
      </c>
      <c r="AU133" s="25">
        <f t="shared" si="132"/>
        <v>52.122</v>
      </c>
      <c r="AV133" s="1">
        <f t="shared" si="133"/>
        <v>0.26</v>
      </c>
      <c r="AW133" s="2">
        <f t="shared" si="134"/>
        <v>0</v>
      </c>
      <c r="AX133" s="1">
        <f t="shared" si="135"/>
        <v>0</v>
      </c>
    </row>
    <row r="134" s="1" customFormat="1" spans="1:51">
      <c r="A134" s="6"/>
      <c r="B134" s="6"/>
      <c r="C134" s="9">
        <v>11</v>
      </c>
      <c r="D134" s="12">
        <v>13.6925564056667</v>
      </c>
      <c r="E134" s="13">
        <f t="shared" si="136"/>
        <v>19.0698608619355</v>
      </c>
      <c r="F134" s="9" t="s">
        <v>109</v>
      </c>
      <c r="G134" s="6">
        <v>12</v>
      </c>
      <c r="H134" s="11">
        <f t="shared" si="119"/>
        <v>13.6925564056667</v>
      </c>
      <c r="I134" s="11">
        <f t="shared" si="120"/>
        <v>286.842556405667</v>
      </c>
      <c r="J134" s="11">
        <f t="shared" si="121"/>
        <v>0.0955430716513123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7"/>
        <v>0.975297963661148</v>
      </c>
      <c r="P134" s="11">
        <f t="shared" si="124"/>
        <v>0.0931829632234561</v>
      </c>
      <c r="Q134" s="16">
        <f t="shared" si="125"/>
        <v>0.0242275704380986</v>
      </c>
      <c r="R134" s="11">
        <f t="shared" si="126"/>
        <v>0.1355172</v>
      </c>
      <c r="S134" s="17">
        <f t="shared" si="127"/>
        <v>0.178778564182986</v>
      </c>
      <c r="T134" s="3">
        <v>0.01</v>
      </c>
      <c r="U134" s="18">
        <f t="shared" si="128"/>
        <v>0.00178778564182986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0.00727778564182986</v>
      </c>
      <c r="AU134" s="25">
        <f t="shared" si="132"/>
        <v>52.122</v>
      </c>
      <c r="AV134" s="1">
        <f t="shared" si="133"/>
        <v>0.26</v>
      </c>
      <c r="AW134" s="2">
        <f t="shared" si="134"/>
        <v>0</v>
      </c>
      <c r="AX134" s="1">
        <f t="shared" si="135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7.0174772186129</v>
      </c>
      <c r="E135" s="13">
        <f t="shared" si="136"/>
        <v>13.6925564056667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9</v>
      </c>
      <c r="E139" s="9"/>
      <c r="F139" s="9"/>
      <c r="G139" s="6">
        <v>1</v>
      </c>
      <c r="H139" s="11">
        <f t="shared" ref="H139:H150" si="138">E140</f>
        <v>9</v>
      </c>
      <c r="I139" s="11">
        <f t="shared" ref="I139:I150" si="139">H139+273.15</f>
        <v>282.15</v>
      </c>
      <c r="J139" s="11">
        <f t="shared" ref="J139:J150" si="140">EXP(($C$18*(I139-$C$16))/($C$19*I139*$C$16))</f>
        <v>0.0543273714220872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0.0154670026438682</v>
      </c>
      <c r="Q139" s="16">
        <f t="shared" ref="Q139:Q150" si="144">P139*$B$125</f>
        <v>0.00402142068740574</v>
      </c>
      <c r="R139" s="11">
        <f t="shared" ref="R139:R150" si="145">L139*$B$125</f>
        <v>0.074022</v>
      </c>
      <c r="S139" s="17">
        <f t="shared" ref="S139:S150" si="146">Q139/R139</f>
        <v>0.0543273714220872</v>
      </c>
      <c r="T139" s="3">
        <v>0.01</v>
      </c>
      <c r="U139" s="18">
        <f t="shared" ref="U139:U150" si="147">S139*T139</f>
        <v>0.000543273714220872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0.00603327371422087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 t="shared" ref="AW139:AW150" si="153">$E$11</f>
        <v>0</v>
      </c>
      <c r="AX139" s="1">
        <f t="shared" ref="AX139:AX150" si="154">AW139*10000*AV139*0.67*AU139*AT139</f>
        <v>0</v>
      </c>
      <c r="AZ139" s="2">
        <f t="shared" ref="AZ139:AZ150" si="155">$E$12</f>
        <v>0</v>
      </c>
      <c r="BA139" s="1">
        <f t="shared" ref="BA139:BA150" si="156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6.93228429919355</v>
      </c>
      <c r="E140" s="13">
        <f t="shared" ref="E140:E151" si="157">D139</f>
        <v>9</v>
      </c>
      <c r="F140" s="9" t="s">
        <v>107</v>
      </c>
      <c r="G140" s="6">
        <v>2</v>
      </c>
      <c r="H140" s="11">
        <f t="shared" si="138"/>
        <v>6.93228429919355</v>
      </c>
      <c r="I140" s="11">
        <f t="shared" si="139"/>
        <v>280.082284299194</v>
      </c>
      <c r="J140" s="11">
        <f t="shared" si="140"/>
        <v>0.0421090429144377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8">L140+O139-P139-N140</f>
        <v>0.553932997356132</v>
      </c>
      <c r="P140" s="11">
        <f t="shared" si="143"/>
        <v>0.0233255883573925</v>
      </c>
      <c r="Q140" s="16">
        <f t="shared" si="144"/>
        <v>0.00606465297292204</v>
      </c>
      <c r="R140" s="11">
        <f t="shared" si="145"/>
        <v>0.074022</v>
      </c>
      <c r="S140" s="17">
        <f t="shared" si="146"/>
        <v>0.0819304122142342</v>
      </c>
      <c r="T140" s="3">
        <v>0.01</v>
      </c>
      <c r="U140" s="18">
        <f t="shared" si="147"/>
        <v>0.000819304122142342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0.00630930412214234</v>
      </c>
      <c r="AU140" s="25">
        <f t="shared" si="151"/>
        <v>28.47</v>
      </c>
      <c r="AV140" s="1">
        <f t="shared" si="152"/>
        <v>0.26</v>
      </c>
      <c r="AW140" s="2">
        <f t="shared" si="153"/>
        <v>0</v>
      </c>
      <c r="AX140" s="1">
        <f t="shared" si="154"/>
        <v>0</v>
      </c>
      <c r="AZ140" s="2">
        <f t="shared" si="155"/>
        <v>0</v>
      </c>
      <c r="BA140" s="1">
        <f t="shared" si="156"/>
        <v>0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6.88294387414286</v>
      </c>
      <c r="E141" s="13">
        <f t="shared" si="157"/>
        <v>6.93228429919355</v>
      </c>
      <c r="F141" s="9" t="s">
        <v>107</v>
      </c>
      <c r="G141" s="6">
        <v>3</v>
      </c>
      <c r="H141" s="11">
        <f t="shared" si="138"/>
        <v>6.88294387414286</v>
      </c>
      <c r="I141" s="11">
        <f t="shared" si="139"/>
        <v>280.032943874143</v>
      </c>
      <c r="J141" s="11">
        <f t="shared" si="140"/>
        <v>0.041851902787845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8"/>
        <v>0.815307408998739</v>
      </c>
      <c r="P141" s="11">
        <f t="shared" si="143"/>
        <v>0.034122166423625</v>
      </c>
      <c r="Q141" s="16">
        <f t="shared" si="144"/>
        <v>0.0088717632701425</v>
      </c>
      <c r="R141" s="11">
        <f t="shared" si="145"/>
        <v>0.074022</v>
      </c>
      <c r="S141" s="17">
        <f t="shared" si="146"/>
        <v>0.1198530608487</v>
      </c>
      <c r="T141" s="3">
        <v>0.01</v>
      </c>
      <c r="U141" s="18">
        <f t="shared" si="147"/>
        <v>0.001198530608487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0.006688530608487</v>
      </c>
      <c r="AU141" s="25">
        <f t="shared" si="151"/>
        <v>28.47</v>
      </c>
      <c r="AV141" s="1">
        <f t="shared" si="152"/>
        <v>0.26</v>
      </c>
      <c r="AW141" s="2">
        <f t="shared" si="153"/>
        <v>0</v>
      </c>
      <c r="AX141" s="1">
        <f t="shared" si="154"/>
        <v>0</v>
      </c>
      <c r="AZ141" s="2">
        <f t="shared" si="155"/>
        <v>0</v>
      </c>
      <c r="BA141" s="1">
        <f t="shared" si="156"/>
        <v>0</v>
      </c>
    </row>
    <row r="142" s="1" customFormat="1" spans="1:53">
      <c r="A142" s="6"/>
      <c r="B142" s="6"/>
      <c r="C142" s="9">
        <v>3</v>
      </c>
      <c r="D142" s="12">
        <v>10.333102871129</v>
      </c>
      <c r="E142" s="13">
        <f t="shared" si="157"/>
        <v>6.88294387414286</v>
      </c>
      <c r="F142" s="9" t="s">
        <v>107</v>
      </c>
      <c r="G142" s="6">
        <v>4</v>
      </c>
      <c r="H142" s="11">
        <f t="shared" si="138"/>
        <v>10.333102871129</v>
      </c>
      <c r="I142" s="11">
        <f t="shared" si="139"/>
        <v>283.483102871129</v>
      </c>
      <c r="J142" s="11">
        <f t="shared" si="140"/>
        <v>0.0638994572088455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8"/>
        <v>1.06588524257511</v>
      </c>
      <c r="P142" s="11">
        <f t="shared" si="143"/>
        <v>0.0681094884474684</v>
      </c>
      <c r="Q142" s="16">
        <f t="shared" si="144"/>
        <v>0.0177084669963418</v>
      </c>
      <c r="R142" s="11">
        <f t="shared" si="145"/>
        <v>0.074022</v>
      </c>
      <c r="S142" s="17">
        <f t="shared" si="146"/>
        <v>0.23923248488749</v>
      </c>
      <c r="T142" s="3">
        <v>0.01</v>
      </c>
      <c r="U142" s="18">
        <f t="shared" si="147"/>
        <v>0.0023923248488749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0.0078823248488749</v>
      </c>
      <c r="AU142" s="25">
        <f t="shared" si="151"/>
        <v>28.47</v>
      </c>
      <c r="AV142" s="1">
        <f t="shared" si="152"/>
        <v>0.26</v>
      </c>
      <c r="AW142" s="2">
        <f t="shared" si="153"/>
        <v>0</v>
      </c>
      <c r="AX142" s="1">
        <f t="shared" si="154"/>
        <v>0</v>
      </c>
      <c r="AZ142" s="2">
        <f t="shared" si="155"/>
        <v>0</v>
      </c>
      <c r="BA142" s="1">
        <f t="shared" si="156"/>
        <v>0</v>
      </c>
    </row>
    <row r="143" s="1" customFormat="1" spans="1:53">
      <c r="A143" s="6"/>
      <c r="B143" s="6"/>
      <c r="C143" s="9">
        <v>4</v>
      </c>
      <c r="D143" s="12">
        <v>17.0069440636667</v>
      </c>
      <c r="E143" s="13">
        <f t="shared" si="157"/>
        <v>10.333102871129</v>
      </c>
      <c r="F143" s="9" t="s">
        <v>107</v>
      </c>
      <c r="G143" s="6">
        <v>5</v>
      </c>
      <c r="H143" s="11">
        <f t="shared" si="138"/>
        <v>17.0069440636667</v>
      </c>
      <c r="I143" s="11">
        <f t="shared" si="139"/>
        <v>290.156944063667</v>
      </c>
      <c r="J143" s="11">
        <f t="shared" si="140"/>
        <v>0.140796961319164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0.947886966421263</v>
      </c>
      <c r="O143" s="11">
        <f t="shared" si="158"/>
        <v>0.334588787706382</v>
      </c>
      <c r="P143" s="11">
        <f t="shared" si="143"/>
        <v>0.0471090846005216</v>
      </c>
      <c r="Q143" s="16">
        <f t="shared" si="144"/>
        <v>0.0122483619961356</v>
      </c>
      <c r="R143" s="11">
        <f t="shared" si="145"/>
        <v>0.074022</v>
      </c>
      <c r="S143" s="17">
        <f t="shared" si="146"/>
        <v>0.165469211803729</v>
      </c>
      <c r="T143" s="3">
        <v>0.01</v>
      </c>
      <c r="U143" s="18">
        <f t="shared" si="147"/>
        <v>0.00165469211803729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0.0116046921180373</v>
      </c>
      <c r="AU143" s="25">
        <f t="shared" si="151"/>
        <v>28.47</v>
      </c>
      <c r="AV143" s="1">
        <f t="shared" si="152"/>
        <v>0.26</v>
      </c>
      <c r="AW143" s="2">
        <f t="shared" si="153"/>
        <v>0</v>
      </c>
      <c r="AX143" s="1">
        <f t="shared" si="154"/>
        <v>0</v>
      </c>
      <c r="AZ143" s="2">
        <f t="shared" si="155"/>
        <v>0</v>
      </c>
      <c r="BA143" s="1">
        <f t="shared" si="156"/>
        <v>0</v>
      </c>
    </row>
    <row r="144" s="1" customFormat="1" spans="1:53">
      <c r="A144" s="6"/>
      <c r="B144" s="6"/>
      <c r="C144" s="9">
        <v>5</v>
      </c>
      <c r="D144" s="12">
        <v>21.6191818848387</v>
      </c>
      <c r="E144" s="13">
        <f t="shared" si="157"/>
        <v>17.0069440636667</v>
      </c>
      <c r="F144" s="9" t="s">
        <v>109</v>
      </c>
      <c r="G144" s="6">
        <v>6</v>
      </c>
      <c r="H144" s="11">
        <f t="shared" si="138"/>
        <v>21.6191818848387</v>
      </c>
      <c r="I144" s="11">
        <f t="shared" si="139"/>
        <v>294.769181884839</v>
      </c>
      <c r="J144" s="11">
        <f t="shared" si="140"/>
        <v>0.238026751196743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8"/>
        <v>0.572179703105861</v>
      </c>
      <c r="P144" s="11">
        <f t="shared" si="143"/>
        <v>0.136194075831005</v>
      </c>
      <c r="Q144" s="16">
        <f t="shared" si="144"/>
        <v>0.0354104597160613</v>
      </c>
      <c r="R144" s="11">
        <f t="shared" si="145"/>
        <v>0.074022</v>
      </c>
      <c r="S144" s="17">
        <f t="shared" si="146"/>
        <v>0.478377505553232</v>
      </c>
      <c r="T144" s="3">
        <v>0.01</v>
      </c>
      <c r="U144" s="18">
        <f t="shared" si="147"/>
        <v>0.00478377505553232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0.0147337750555323</v>
      </c>
      <c r="AU144" s="25">
        <f t="shared" si="151"/>
        <v>28.47</v>
      </c>
      <c r="AV144" s="1">
        <f t="shared" si="152"/>
        <v>0.26</v>
      </c>
      <c r="AW144" s="2">
        <f t="shared" si="153"/>
        <v>0</v>
      </c>
      <c r="AX144" s="1">
        <f t="shared" si="154"/>
        <v>0</v>
      </c>
      <c r="AZ144" s="2">
        <f t="shared" si="155"/>
        <v>0</v>
      </c>
      <c r="BA144" s="1">
        <f t="shared" si="156"/>
        <v>0</v>
      </c>
    </row>
    <row r="145" s="1" customFormat="1" spans="1:53">
      <c r="A145" s="6"/>
      <c r="B145" s="6"/>
      <c r="C145" s="9">
        <v>6</v>
      </c>
      <c r="D145" s="12">
        <v>23.969001663</v>
      </c>
      <c r="E145" s="13">
        <f t="shared" si="157"/>
        <v>21.6191818848387</v>
      </c>
      <c r="F145" s="9" t="s">
        <v>107</v>
      </c>
      <c r="G145" s="6">
        <v>7</v>
      </c>
      <c r="H145" s="11">
        <f t="shared" si="138"/>
        <v>23.969001663</v>
      </c>
      <c r="I145" s="11">
        <f t="shared" si="139"/>
        <v>297.119001663</v>
      </c>
      <c r="J145" s="11">
        <f t="shared" si="140"/>
        <v>0.309086739907566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8"/>
        <v>0.720685627274856</v>
      </c>
      <c r="P145" s="11">
        <f t="shared" si="143"/>
        <v>0.222754371032625</v>
      </c>
      <c r="Q145" s="16">
        <f t="shared" si="144"/>
        <v>0.0579161364684824</v>
      </c>
      <c r="R145" s="11">
        <f t="shared" si="145"/>
        <v>0.074022</v>
      </c>
      <c r="S145" s="17">
        <f t="shared" si="146"/>
        <v>0.782417882095626</v>
      </c>
      <c r="T145" s="3">
        <v>0.01</v>
      </c>
      <c r="U145" s="18">
        <f t="shared" si="147"/>
        <v>0.00782417882095626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0.0177741788209563</v>
      </c>
      <c r="AU145" s="25">
        <f t="shared" si="151"/>
        <v>28.47</v>
      </c>
      <c r="AV145" s="1">
        <f t="shared" si="152"/>
        <v>0.26</v>
      </c>
      <c r="AW145" s="2">
        <f t="shared" si="153"/>
        <v>0</v>
      </c>
      <c r="AX145" s="1">
        <f t="shared" si="154"/>
        <v>0</v>
      </c>
      <c r="AZ145" s="2">
        <f t="shared" si="155"/>
        <v>0</v>
      </c>
      <c r="BA145" s="1">
        <f t="shared" si="156"/>
        <v>0</v>
      </c>
    </row>
    <row r="146" s="1" customFormat="1" spans="1:53">
      <c r="A146" s="6"/>
      <c r="B146" s="6"/>
      <c r="C146" s="9">
        <v>7</v>
      </c>
      <c r="D146" s="12">
        <v>31.4250012906452</v>
      </c>
      <c r="E146" s="13">
        <f t="shared" si="157"/>
        <v>23.969001663</v>
      </c>
      <c r="F146" s="9" t="s">
        <v>107</v>
      </c>
      <c r="G146" s="6">
        <v>8</v>
      </c>
      <c r="H146" s="11">
        <f t="shared" si="138"/>
        <v>31.4250012906452</v>
      </c>
      <c r="I146" s="11">
        <f t="shared" si="139"/>
        <v>304.575001290645</v>
      </c>
      <c r="J146" s="11">
        <f t="shared" si="140"/>
        <v>0.689418417236061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8"/>
        <v>0.782631256242231</v>
      </c>
      <c r="P146" s="11">
        <f t="shared" si="143"/>
        <v>0.539560401957989</v>
      </c>
      <c r="Q146" s="16">
        <f t="shared" si="144"/>
        <v>0.140285704509077</v>
      </c>
      <c r="R146" s="11">
        <f t="shared" si="145"/>
        <v>0.074022</v>
      </c>
      <c r="S146" s="17">
        <f t="shared" si="146"/>
        <v>1.89518932897081</v>
      </c>
      <c r="T146" s="3">
        <v>0.01</v>
      </c>
      <c r="U146" s="18">
        <f t="shared" si="147"/>
        <v>0.0189518932897081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0.0289018932897081</v>
      </c>
      <c r="AU146" s="25">
        <f t="shared" si="151"/>
        <v>28.47</v>
      </c>
      <c r="AV146" s="1">
        <f t="shared" si="152"/>
        <v>0.26</v>
      </c>
      <c r="AW146" s="2">
        <f t="shared" si="153"/>
        <v>0</v>
      </c>
      <c r="AX146" s="1">
        <f t="shared" si="154"/>
        <v>0</v>
      </c>
      <c r="AZ146" s="2">
        <f t="shared" si="155"/>
        <v>0</v>
      </c>
      <c r="BA146" s="1">
        <f t="shared" si="156"/>
        <v>0</v>
      </c>
    </row>
    <row r="147" s="1" customFormat="1" spans="1:53">
      <c r="A147" s="6"/>
      <c r="B147" s="6"/>
      <c r="C147" s="9">
        <v>8</v>
      </c>
      <c r="D147" s="12">
        <v>29.6014497741935</v>
      </c>
      <c r="E147" s="13">
        <f t="shared" si="157"/>
        <v>31.4250012906452</v>
      </c>
      <c r="F147" s="9" t="s">
        <v>107</v>
      </c>
      <c r="G147" s="6">
        <v>9</v>
      </c>
      <c r="H147" s="11">
        <f t="shared" si="138"/>
        <v>29.6014497741935</v>
      </c>
      <c r="I147" s="11">
        <f t="shared" si="139"/>
        <v>302.751449774193</v>
      </c>
      <c r="J147" s="11">
        <f t="shared" si="140"/>
        <v>0.568666432173623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8"/>
        <v>0.527770854284242</v>
      </c>
      <c r="P147" s="11">
        <f t="shared" si="143"/>
        <v>0.300125568711045</v>
      </c>
      <c r="Q147" s="16">
        <f t="shared" si="144"/>
        <v>0.0780326478648716</v>
      </c>
      <c r="R147" s="11">
        <f t="shared" si="145"/>
        <v>0.074022</v>
      </c>
      <c r="S147" s="17">
        <f t="shared" si="146"/>
        <v>1.05418183600648</v>
      </c>
      <c r="T147" s="3">
        <v>0.01</v>
      </c>
      <c r="U147" s="18">
        <f t="shared" si="147"/>
        <v>0.0105418183600648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8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0.0204918183600648</v>
      </c>
      <c r="AU147" s="25">
        <f t="shared" si="151"/>
        <v>28.47</v>
      </c>
      <c r="AV147" s="1">
        <f t="shared" si="152"/>
        <v>0.26</v>
      </c>
      <c r="AW147" s="2">
        <f t="shared" si="153"/>
        <v>0</v>
      </c>
      <c r="AX147" s="1">
        <f t="shared" si="154"/>
        <v>0</v>
      </c>
      <c r="AZ147" s="2">
        <f t="shared" si="155"/>
        <v>0</v>
      </c>
      <c r="BA147" s="1">
        <f t="shared" si="156"/>
        <v>0</v>
      </c>
    </row>
    <row r="148" s="1" customFormat="1" spans="1:53">
      <c r="A148" s="6"/>
      <c r="B148" s="6"/>
      <c r="C148" s="9">
        <v>9</v>
      </c>
      <c r="D148" s="12">
        <v>24.5314424716667</v>
      </c>
      <c r="E148" s="13">
        <f t="shared" si="157"/>
        <v>29.6014497741935</v>
      </c>
      <c r="F148" s="9" t="s">
        <v>107</v>
      </c>
      <c r="G148" s="6">
        <v>10</v>
      </c>
      <c r="H148" s="11">
        <f t="shared" si="138"/>
        <v>24.5314424716667</v>
      </c>
      <c r="I148" s="11">
        <f t="shared" si="139"/>
        <v>297.681442471667</v>
      </c>
      <c r="J148" s="11">
        <f t="shared" si="140"/>
        <v>0.328829381713268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8"/>
        <v>0.512345285573197</v>
      </c>
      <c r="P148" s="11">
        <f t="shared" si="143"/>
        <v>0.168474183478742</v>
      </c>
      <c r="Q148" s="16">
        <f t="shared" si="144"/>
        <v>0.043803287704473</v>
      </c>
      <c r="R148" s="11">
        <f t="shared" si="145"/>
        <v>0.074022</v>
      </c>
      <c r="S148" s="17">
        <f t="shared" si="146"/>
        <v>0.591760391565656</v>
      </c>
      <c r="T148" s="3">
        <v>0.01</v>
      </c>
      <c r="U148" s="18">
        <f t="shared" si="147"/>
        <v>0.00591760391565656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0.005</v>
      </c>
      <c r="AF148" s="3">
        <v>0.49</v>
      </c>
      <c r="AG148" s="18">
        <f t="shared" si="148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0.0158676039156566</v>
      </c>
      <c r="AU148" s="25">
        <f t="shared" si="151"/>
        <v>28.47</v>
      </c>
      <c r="AV148" s="1">
        <f t="shared" si="152"/>
        <v>0.26</v>
      </c>
      <c r="AW148" s="2">
        <f t="shared" si="153"/>
        <v>0</v>
      </c>
      <c r="AX148" s="1">
        <f t="shared" si="154"/>
        <v>0</v>
      </c>
      <c r="AZ148" s="2">
        <f t="shared" si="155"/>
        <v>0</v>
      </c>
      <c r="BA148" s="1">
        <f t="shared" si="156"/>
        <v>0</v>
      </c>
    </row>
    <row r="149" s="1" customFormat="1" spans="1:53">
      <c r="A149" s="6"/>
      <c r="B149" s="6"/>
      <c r="C149" s="9">
        <v>10</v>
      </c>
      <c r="D149" s="12">
        <v>19.0698608619355</v>
      </c>
      <c r="E149" s="13">
        <f t="shared" si="157"/>
        <v>24.5314424716667</v>
      </c>
      <c r="F149" s="9" t="s">
        <v>107</v>
      </c>
      <c r="G149" s="6">
        <v>11</v>
      </c>
      <c r="H149" s="11">
        <f t="shared" si="138"/>
        <v>19.0698608619355</v>
      </c>
      <c r="I149" s="11">
        <f t="shared" si="139"/>
        <v>292.219860861936</v>
      </c>
      <c r="J149" s="11">
        <f t="shared" si="140"/>
        <v>0.178433012972608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0.326677546989732</v>
      </c>
      <c r="O149" s="11">
        <f t="shared" si="158"/>
        <v>0.301893555104723</v>
      </c>
      <c r="P149" s="11">
        <f t="shared" si="143"/>
        <v>0.0538677766343478</v>
      </c>
      <c r="Q149" s="16">
        <f t="shared" si="144"/>
        <v>0.0140056219249304</v>
      </c>
      <c r="R149" s="11">
        <f t="shared" si="145"/>
        <v>0.074022</v>
      </c>
      <c r="S149" s="17">
        <f t="shared" si="146"/>
        <v>0.189208909850185</v>
      </c>
      <c r="T149" s="3">
        <v>0.01</v>
      </c>
      <c r="U149" s="18">
        <f t="shared" si="147"/>
        <v>0.00189208909850185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0.00738208909850185</v>
      </c>
      <c r="AU149" s="25">
        <f t="shared" si="151"/>
        <v>28.47</v>
      </c>
      <c r="AV149" s="1">
        <f t="shared" si="152"/>
        <v>0.26</v>
      </c>
      <c r="AW149" s="2">
        <f t="shared" si="153"/>
        <v>0</v>
      </c>
      <c r="AX149" s="1">
        <f t="shared" si="154"/>
        <v>0</v>
      </c>
      <c r="AZ149" s="2">
        <f t="shared" si="155"/>
        <v>0</v>
      </c>
      <c r="BA149" s="1">
        <f t="shared" si="156"/>
        <v>0</v>
      </c>
    </row>
    <row r="150" s="1" customFormat="1" spans="1:54">
      <c r="A150" s="6"/>
      <c r="B150" s="6"/>
      <c r="C150" s="9">
        <v>11</v>
      </c>
      <c r="D150" s="12">
        <v>13.6925564056667</v>
      </c>
      <c r="E150" s="13">
        <f t="shared" si="157"/>
        <v>19.0698608619355</v>
      </c>
      <c r="F150" s="9" t="s">
        <v>109</v>
      </c>
      <c r="G150" s="6">
        <v>12</v>
      </c>
      <c r="H150" s="11">
        <f t="shared" si="138"/>
        <v>13.6925564056667</v>
      </c>
      <c r="I150" s="11">
        <f t="shared" si="139"/>
        <v>286.842556405667</v>
      </c>
      <c r="J150" s="11">
        <f t="shared" si="140"/>
        <v>0.0955430716513123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8"/>
        <v>0.532725778470375</v>
      </c>
      <c r="P150" s="11">
        <f t="shared" si="143"/>
        <v>0.0508982572228962</v>
      </c>
      <c r="Q150" s="16">
        <f t="shared" si="144"/>
        <v>0.013233546877953</v>
      </c>
      <c r="R150" s="11">
        <f t="shared" si="145"/>
        <v>0.074022</v>
      </c>
      <c r="S150" s="17">
        <f t="shared" si="146"/>
        <v>0.178778564182986</v>
      </c>
      <c r="T150" s="3">
        <v>0.01</v>
      </c>
      <c r="U150" s="18">
        <f t="shared" si="147"/>
        <v>0.00178778564182986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0.00727778564182986</v>
      </c>
      <c r="AU150" s="25">
        <f t="shared" si="151"/>
        <v>28.47</v>
      </c>
      <c r="AV150" s="1">
        <f t="shared" si="152"/>
        <v>0.26</v>
      </c>
      <c r="AW150" s="2">
        <f t="shared" si="153"/>
        <v>0</v>
      </c>
      <c r="AX150" s="1">
        <f t="shared" si="154"/>
        <v>0</v>
      </c>
      <c r="AY150" s="1">
        <f>SUM(AX139:AX150)</f>
        <v>0</v>
      </c>
      <c r="AZ150" s="2">
        <f t="shared" si="155"/>
        <v>0</v>
      </c>
      <c r="BA150" s="1">
        <f t="shared" si="156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7.0174772186129</v>
      </c>
      <c r="E151" s="13">
        <f t="shared" si="157"/>
        <v>13.6925564056667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pans="4:4">
      <c r="D152" s="30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26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40</v>
      </c>
      <c r="C4" s="3"/>
      <c r="D4" s="3"/>
      <c r="E4" s="3">
        <v>19.9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1.4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917.9</v>
      </c>
      <c r="F7" s="3">
        <v>91.104</v>
      </c>
      <c r="G7" s="3">
        <v>0.18</v>
      </c>
      <c r="L7" s="2"/>
    </row>
    <row r="8" s="1" customFormat="1" spans="1:12">
      <c r="A8" s="4"/>
      <c r="B8" s="5" t="s">
        <v>44</v>
      </c>
      <c r="C8" s="3"/>
      <c r="D8" s="3"/>
      <c r="E8" s="3">
        <v>22.1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3729.78</v>
      </c>
      <c r="F9" s="3">
        <v>122.786</v>
      </c>
      <c r="G9" s="3">
        <v>0.29</v>
      </c>
      <c r="L9" s="2"/>
    </row>
    <row r="10" s="1" customFormat="1" spans="1:12">
      <c r="A10" s="4" t="s">
        <v>46</v>
      </c>
      <c r="B10" s="5"/>
      <c r="C10" s="3"/>
      <c r="D10" s="3"/>
      <c r="E10" s="3">
        <v>0.2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2.3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0.7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(AV40+AV55+AV71+AV87+AV102+AY118+AY134+AY150+BB150+AG118)</f>
        <v>108020417.354796</v>
      </c>
      <c r="J16" s="7" t="s">
        <v>35</v>
      </c>
      <c r="K16" s="7">
        <f>I16/(10000*1000)</f>
        <v>10.8020417354796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60347459.4611014</v>
      </c>
      <c r="J17" s="7" t="s">
        <v>35</v>
      </c>
      <c r="K17" s="7">
        <f>I17/(10000*1000)</f>
        <v>6.03474594611014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6</v>
      </c>
      <c r="E29" s="9"/>
      <c r="F29" s="9"/>
      <c r="G29" s="6">
        <v>1</v>
      </c>
      <c r="H29" s="11">
        <f t="shared" ref="H29:H40" si="0">E30</f>
        <v>6</v>
      </c>
      <c r="I29" s="11">
        <f t="shared" ref="I29:I40" si="1">H29+273.15</f>
        <v>279.15</v>
      </c>
      <c r="J29" s="11">
        <f t="shared" ref="J29:J40" si="2">EXP(($C$18*(I29-$C$16))/($C$19*I29*$C$16))</f>
        <v>0.0374932232426917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0.0372460804128169</v>
      </c>
      <c r="Q29" s="16">
        <f t="shared" ref="Q29:Q40" si="6">P29*$B$31</f>
        <v>0.0048419904536662</v>
      </c>
      <c r="R29" s="11">
        <f t="shared" ref="R29:R40" si="7">L29*$B$31</f>
        <v>0.129143083333333</v>
      </c>
      <c r="S29" s="17">
        <f t="shared" ref="S29:S40" si="8">Q29/R29</f>
        <v>0.0374932232426918</v>
      </c>
      <c r="T29" s="3">
        <v>0.01</v>
      </c>
      <c r="U29" s="18">
        <f t="shared" ref="U29:U40" si="9">S29*T29</f>
        <v>0.000374932232426918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0.0222749322324269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1.65833333333333</v>
      </c>
      <c r="AU29" s="1">
        <f t="shared" ref="AU29:AU40" si="17">AT29*10000*AS29*0.67*AR29*AQ29</f>
        <v>3196.20168133436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4.22130729135484</v>
      </c>
      <c r="E30" s="13">
        <f t="shared" ref="E30:E41" si="18">D29</f>
        <v>6</v>
      </c>
      <c r="F30" s="9" t="s">
        <v>107</v>
      </c>
      <c r="G30" s="6">
        <v>2</v>
      </c>
      <c r="H30" s="11">
        <f t="shared" si="0"/>
        <v>4.22130729135484</v>
      </c>
      <c r="I30" s="11">
        <f t="shared" si="1"/>
        <v>277.371307291355</v>
      </c>
      <c r="J30" s="11">
        <f t="shared" si="2"/>
        <v>0.0299786410500709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1.94957058625385</v>
      </c>
      <c r="P30" s="11">
        <f t="shared" si="5"/>
        <v>0.0584454768070804</v>
      </c>
      <c r="Q30" s="16">
        <f t="shared" si="6"/>
        <v>0.00759791198492045</v>
      </c>
      <c r="R30" s="11">
        <f t="shared" si="7"/>
        <v>0.129143083333333</v>
      </c>
      <c r="S30" s="17">
        <f t="shared" si="8"/>
        <v>0.0588332862187391</v>
      </c>
      <c r="T30" s="3">
        <v>0.01</v>
      </c>
      <c r="U30" s="18">
        <f t="shared" si="9"/>
        <v>0.00058833286218739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0.0224883328621874</v>
      </c>
      <c r="AR30" s="25">
        <f t="shared" si="15"/>
        <v>99.3408333333333</v>
      </c>
      <c r="AS30" s="1">
        <f t="shared" si="16"/>
        <v>0.13</v>
      </c>
      <c r="AT30" s="2">
        <f t="shared" ref="AT30:AT40" si="20">$E$4/12</f>
        <v>1.65833333333333</v>
      </c>
      <c r="AU30" s="1">
        <f t="shared" si="17"/>
        <v>3226.82226614787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5.52468283885714</v>
      </c>
      <c r="E31" s="13">
        <f t="shared" si="18"/>
        <v>4.22130729135484</v>
      </c>
      <c r="F31" s="9" t="s">
        <v>107</v>
      </c>
      <c r="G31" s="6">
        <v>3</v>
      </c>
      <c r="H31" s="11">
        <f t="shared" si="0"/>
        <v>5.52468283885714</v>
      </c>
      <c r="I31" s="11">
        <f t="shared" si="1"/>
        <v>278.674682838857</v>
      </c>
      <c r="J31" s="11">
        <f t="shared" si="2"/>
        <v>0.0353277030079564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2.8845334427801</v>
      </c>
      <c r="P31" s="11">
        <f t="shared" si="5"/>
        <v>0.101903940783053</v>
      </c>
      <c r="Q31" s="16">
        <f t="shared" si="6"/>
        <v>0.013247512301797</v>
      </c>
      <c r="R31" s="11">
        <f t="shared" si="7"/>
        <v>0.129143083333333</v>
      </c>
      <c r="S31" s="17">
        <f t="shared" si="8"/>
        <v>0.102580114705823</v>
      </c>
      <c r="T31" s="3">
        <v>0.01</v>
      </c>
      <c r="U31" s="18">
        <f t="shared" si="9"/>
        <v>0.00102580114705823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0.0229258011470582</v>
      </c>
      <c r="AR31" s="25">
        <f t="shared" si="15"/>
        <v>99.3408333333333</v>
      </c>
      <c r="AS31" s="1">
        <f t="shared" si="16"/>
        <v>0.13</v>
      </c>
      <c r="AT31" s="2">
        <f t="shared" si="20"/>
        <v>1.65833333333333</v>
      </c>
      <c r="AU31" s="1">
        <f t="shared" si="17"/>
        <v>3289.59403366863</v>
      </c>
    </row>
    <row r="32" s="1" customFormat="1" spans="1:47">
      <c r="A32" s="6"/>
      <c r="B32" s="6"/>
      <c r="C32" s="9">
        <v>3</v>
      </c>
      <c r="D32" s="12">
        <v>9.3303018166129</v>
      </c>
      <c r="E32" s="13">
        <f t="shared" si="18"/>
        <v>5.52468283885714</v>
      </c>
      <c r="F32" s="9" t="s">
        <v>107</v>
      </c>
      <c r="G32" s="6">
        <v>4</v>
      </c>
      <c r="H32" s="11">
        <f t="shared" si="0"/>
        <v>9.3303018166129</v>
      </c>
      <c r="I32" s="11">
        <f t="shared" si="1"/>
        <v>282.480301816613</v>
      </c>
      <c r="J32" s="11">
        <f t="shared" si="2"/>
        <v>0.0565643861985682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3.77603783533038</v>
      </c>
      <c r="P32" s="11">
        <f t="shared" si="5"/>
        <v>0.213589262418033</v>
      </c>
      <c r="Q32" s="16">
        <f t="shared" si="6"/>
        <v>0.0277666041143443</v>
      </c>
      <c r="R32" s="11">
        <f t="shared" si="7"/>
        <v>0.129143083333333</v>
      </c>
      <c r="S32" s="17">
        <f t="shared" si="8"/>
        <v>0.215006513687423</v>
      </c>
      <c r="T32" s="3">
        <v>0.01</v>
      </c>
      <c r="U32" s="18">
        <f t="shared" si="9"/>
        <v>0.00215006513687423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0.0240500651368742</v>
      </c>
      <c r="AR32" s="25">
        <f t="shared" si="15"/>
        <v>99.3408333333333</v>
      </c>
      <c r="AS32" s="1">
        <f t="shared" si="16"/>
        <v>0.13</v>
      </c>
      <c r="AT32" s="2">
        <f t="shared" si="20"/>
        <v>1.65833333333333</v>
      </c>
      <c r="AU32" s="1">
        <f t="shared" si="17"/>
        <v>3450.91324294921</v>
      </c>
    </row>
    <row r="33" s="1" customFormat="1" spans="1:47">
      <c r="A33" s="6"/>
      <c r="B33" s="6"/>
      <c r="C33" s="9">
        <v>4</v>
      </c>
      <c r="D33" s="12">
        <v>17.188321652</v>
      </c>
      <c r="E33" s="13">
        <f t="shared" si="18"/>
        <v>9.3303018166129</v>
      </c>
      <c r="F33" s="9" t="s">
        <v>107</v>
      </c>
      <c r="G33" s="6">
        <v>5</v>
      </c>
      <c r="H33" s="11">
        <f t="shared" si="0"/>
        <v>17.188321652</v>
      </c>
      <c r="I33" s="11">
        <f t="shared" si="1"/>
        <v>290.338321652</v>
      </c>
      <c r="J33" s="11">
        <f t="shared" si="2"/>
        <v>0.143779701600463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3.38432614426673</v>
      </c>
      <c r="O33" s="11">
        <f t="shared" si="19"/>
        <v>1.17153076197895</v>
      </c>
      <c r="P33" s="11">
        <f t="shared" si="5"/>
        <v>0.168442343373097</v>
      </c>
      <c r="Q33" s="16">
        <f t="shared" si="6"/>
        <v>0.0218975046385026</v>
      </c>
      <c r="R33" s="11">
        <f t="shared" si="7"/>
        <v>0.129143083333333</v>
      </c>
      <c r="S33" s="17">
        <f t="shared" si="8"/>
        <v>0.169560026548094</v>
      </c>
      <c r="T33" s="3">
        <v>0.01</v>
      </c>
      <c r="U33" s="18">
        <f t="shared" si="9"/>
        <v>0.00169560026548094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0.0311456002654809</v>
      </c>
      <c r="AR33" s="25">
        <f t="shared" si="15"/>
        <v>99.3408333333333</v>
      </c>
      <c r="AS33" s="1">
        <f t="shared" si="16"/>
        <v>0.13</v>
      </c>
      <c r="AT33" s="2">
        <f t="shared" si="20"/>
        <v>1.65833333333333</v>
      </c>
      <c r="AU33" s="1">
        <f t="shared" si="17"/>
        <v>4469.04254953381</v>
      </c>
    </row>
    <row r="34" s="1" customFormat="1" spans="1:47">
      <c r="A34" s="6"/>
      <c r="B34" s="6"/>
      <c r="C34" s="9">
        <v>5</v>
      </c>
      <c r="D34" s="12">
        <v>22.3061104735484</v>
      </c>
      <c r="E34" s="13">
        <f t="shared" si="18"/>
        <v>17.188321652</v>
      </c>
      <c r="F34" s="9" t="s">
        <v>109</v>
      </c>
      <c r="G34" s="6">
        <v>6</v>
      </c>
      <c r="H34" s="11">
        <f t="shared" si="0"/>
        <v>22.3061104735484</v>
      </c>
      <c r="I34" s="11">
        <f t="shared" si="1"/>
        <v>295.456110473548</v>
      </c>
      <c r="J34" s="11">
        <f t="shared" si="2"/>
        <v>0.257027090686331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1.99649675193919</v>
      </c>
      <c r="P34" s="11">
        <f t="shared" si="5"/>
        <v>0.51315375171564</v>
      </c>
      <c r="Q34" s="16">
        <f t="shared" si="6"/>
        <v>0.0667099877230331</v>
      </c>
      <c r="R34" s="11">
        <f t="shared" si="7"/>
        <v>0.129143083333333</v>
      </c>
      <c r="S34" s="17">
        <f t="shared" si="8"/>
        <v>0.516558734708595</v>
      </c>
      <c r="T34" s="3">
        <v>0.01</v>
      </c>
      <c r="U34" s="18">
        <f t="shared" si="9"/>
        <v>0.00516558734708595</v>
      </c>
      <c r="V34" s="17"/>
      <c r="W34" s="3"/>
      <c r="X34" s="18"/>
      <c r="Y34" s="19">
        <v>0.05</v>
      </c>
      <c r="Z34" s="3">
        <v>0.21</v>
      </c>
      <c r="AA34" s="20">
        <f t="shared" si="10"/>
        <v>0.0105</v>
      </c>
      <c r="AB34" s="3">
        <v>0.02</v>
      </c>
      <c r="AC34" s="3">
        <v>0.29</v>
      </c>
      <c r="AD34" s="20">
        <f t="shared" si="11"/>
        <v>0.0058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0.038165587347086</v>
      </c>
      <c r="AR34" s="25">
        <f t="shared" si="15"/>
        <v>99.3408333333333</v>
      </c>
      <c r="AS34" s="1">
        <f t="shared" si="16"/>
        <v>0.13</v>
      </c>
      <c r="AT34" s="2">
        <f t="shared" si="20"/>
        <v>1.65833333333333</v>
      </c>
      <c r="AU34" s="1">
        <f t="shared" si="17"/>
        <v>5476.3315629885</v>
      </c>
    </row>
    <row r="35" s="1" customFormat="1" spans="1:47">
      <c r="A35" s="6"/>
      <c r="B35" s="6"/>
      <c r="C35" s="9">
        <v>6</v>
      </c>
      <c r="D35" s="12">
        <v>24.6300450503333</v>
      </c>
      <c r="E35" s="13">
        <f t="shared" si="18"/>
        <v>22.3061104735484</v>
      </c>
      <c r="F35" s="9" t="s">
        <v>107</v>
      </c>
      <c r="G35" s="6">
        <v>7</v>
      </c>
      <c r="H35" s="11">
        <f t="shared" si="0"/>
        <v>24.6300450503333</v>
      </c>
      <c r="I35" s="11">
        <f t="shared" si="1"/>
        <v>297.780045050333</v>
      </c>
      <c r="J35" s="11">
        <f t="shared" si="2"/>
        <v>0.332410191737663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2.47675133355688</v>
      </c>
      <c r="P35" s="11">
        <f t="shared" si="5"/>
        <v>0.823297385674154</v>
      </c>
      <c r="Q35" s="16">
        <f t="shared" si="6"/>
        <v>0.10702866013764</v>
      </c>
      <c r="R35" s="11">
        <f t="shared" si="7"/>
        <v>0.129143083333333</v>
      </c>
      <c r="S35" s="17">
        <f t="shared" si="8"/>
        <v>0.828760297300529</v>
      </c>
      <c r="T35" s="3">
        <v>0.01</v>
      </c>
      <c r="U35" s="18">
        <f t="shared" si="9"/>
        <v>0.00828760297300529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0.0412876029730053</v>
      </c>
      <c r="AR35" s="25">
        <f t="shared" si="15"/>
        <v>99.3408333333333</v>
      </c>
      <c r="AS35" s="1">
        <f t="shared" si="16"/>
        <v>0.13</v>
      </c>
      <c r="AT35" s="2">
        <f t="shared" si="20"/>
        <v>1.65833333333333</v>
      </c>
      <c r="AU35" s="1">
        <f t="shared" si="17"/>
        <v>5924.30561240846</v>
      </c>
    </row>
    <row r="36" s="1" customFormat="1" spans="1:47">
      <c r="A36" s="6"/>
      <c r="B36" s="6"/>
      <c r="C36" s="9">
        <v>7</v>
      </c>
      <c r="D36" s="12">
        <v>30.0725086112903</v>
      </c>
      <c r="E36" s="13">
        <f t="shared" si="18"/>
        <v>24.6300450503333</v>
      </c>
      <c r="F36" s="9" t="s">
        <v>107</v>
      </c>
      <c r="G36" s="6">
        <v>8</v>
      </c>
      <c r="H36" s="11">
        <f t="shared" si="0"/>
        <v>30.0725086112903</v>
      </c>
      <c r="I36" s="11">
        <f t="shared" si="1"/>
        <v>303.22250861129</v>
      </c>
      <c r="J36" s="11">
        <f t="shared" si="2"/>
        <v>0.597800103179537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2.64686228121606</v>
      </c>
      <c r="P36" s="11">
        <f t="shared" si="5"/>
        <v>1.58229454481298</v>
      </c>
      <c r="Q36" s="16">
        <f t="shared" si="6"/>
        <v>0.205698290825688</v>
      </c>
      <c r="R36" s="11">
        <f t="shared" si="7"/>
        <v>0.129143083333333</v>
      </c>
      <c r="S36" s="17">
        <f t="shared" si="8"/>
        <v>1.59279371001819</v>
      </c>
      <c r="T36" s="3">
        <v>0.01</v>
      </c>
      <c r="U36" s="18">
        <f t="shared" si="9"/>
        <v>0.0159279371001819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0.0489279371001819</v>
      </c>
      <c r="AR36" s="25">
        <f t="shared" si="15"/>
        <v>99.3408333333333</v>
      </c>
      <c r="AS36" s="1">
        <f t="shared" si="16"/>
        <v>0.13</v>
      </c>
      <c r="AT36" s="2">
        <f t="shared" si="20"/>
        <v>1.65833333333333</v>
      </c>
      <c r="AU36" s="1">
        <f t="shared" si="17"/>
        <v>7020.60743404492</v>
      </c>
    </row>
    <row r="37" s="1" customFormat="1" spans="1:47">
      <c r="A37" s="6"/>
      <c r="B37" s="6"/>
      <c r="C37" s="9">
        <v>8</v>
      </c>
      <c r="D37" s="12">
        <v>27.825862963871</v>
      </c>
      <c r="E37" s="13">
        <f t="shared" si="18"/>
        <v>30.0725086112903</v>
      </c>
      <c r="F37" s="9" t="s">
        <v>107</v>
      </c>
      <c r="G37" s="6">
        <v>9</v>
      </c>
      <c r="H37" s="11">
        <f t="shared" si="0"/>
        <v>27.825862963871</v>
      </c>
      <c r="I37" s="11">
        <f t="shared" si="1"/>
        <v>300.975862963871</v>
      </c>
      <c r="J37" s="11">
        <f t="shared" si="2"/>
        <v>0.470390114272367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2.05797606973641</v>
      </c>
      <c r="P37" s="11">
        <f t="shared" si="5"/>
        <v>0.968051598613105</v>
      </c>
      <c r="Q37" s="16">
        <f t="shared" si="6"/>
        <v>0.125846707819704</v>
      </c>
      <c r="R37" s="11">
        <f t="shared" si="7"/>
        <v>0.129143083333333</v>
      </c>
      <c r="S37" s="17">
        <f t="shared" si="8"/>
        <v>0.974475013074289</v>
      </c>
      <c r="T37" s="3">
        <v>0.01</v>
      </c>
      <c r="U37" s="18">
        <f t="shared" si="9"/>
        <v>0.00974475013074289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0.0391947501307429</v>
      </c>
      <c r="AR37" s="25">
        <f t="shared" si="15"/>
        <v>99.3408333333333</v>
      </c>
      <c r="AS37" s="1">
        <f t="shared" si="16"/>
        <v>0.13</v>
      </c>
      <c r="AT37" s="2">
        <f t="shared" si="20"/>
        <v>1.65833333333333</v>
      </c>
      <c r="AU37" s="1">
        <f t="shared" si="17"/>
        <v>5624.00482121294</v>
      </c>
    </row>
    <row r="38" s="1" customFormat="1" spans="1:47">
      <c r="A38" s="6"/>
      <c r="B38" s="6"/>
      <c r="C38" s="9">
        <v>9</v>
      </c>
      <c r="D38" s="12">
        <v>23.0836691533333</v>
      </c>
      <c r="E38" s="13">
        <f t="shared" si="18"/>
        <v>27.825862963871</v>
      </c>
      <c r="F38" s="9" t="s">
        <v>107</v>
      </c>
      <c r="G38" s="6">
        <v>10</v>
      </c>
      <c r="H38" s="11">
        <f t="shared" si="0"/>
        <v>23.0836691533333</v>
      </c>
      <c r="I38" s="11">
        <f t="shared" si="1"/>
        <v>296.233669153333</v>
      </c>
      <c r="J38" s="11">
        <f t="shared" si="2"/>
        <v>0.280250143342508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2.08333280445664</v>
      </c>
      <c r="P38" s="11">
        <f t="shared" si="5"/>
        <v>0.583854317079122</v>
      </c>
      <c r="Q38" s="16">
        <f t="shared" si="6"/>
        <v>0.0759010612202859</v>
      </c>
      <c r="R38" s="11">
        <f t="shared" si="7"/>
        <v>0.129143083333333</v>
      </c>
      <c r="S38" s="17">
        <f t="shared" si="8"/>
        <v>0.58772842696017</v>
      </c>
      <c r="T38" s="3">
        <v>0.01</v>
      </c>
      <c r="U38" s="18">
        <f t="shared" si="9"/>
        <v>0.0058772842696017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0.0353272842696017</v>
      </c>
      <c r="AR38" s="25">
        <f t="shared" si="15"/>
        <v>99.3408333333333</v>
      </c>
      <c r="AS38" s="1">
        <f t="shared" si="16"/>
        <v>0.13</v>
      </c>
      <c r="AT38" s="2">
        <f t="shared" si="20"/>
        <v>1.65833333333333</v>
      </c>
      <c r="AU38" s="1">
        <f t="shared" si="17"/>
        <v>5069.06706612124</v>
      </c>
    </row>
    <row r="39" s="1" customFormat="1" spans="1:47">
      <c r="A39" s="6"/>
      <c r="B39" s="6"/>
      <c r="C39" s="9">
        <v>10</v>
      </c>
      <c r="D39" s="12">
        <v>16.601663483871</v>
      </c>
      <c r="E39" s="13">
        <f t="shared" si="18"/>
        <v>23.0836691533333</v>
      </c>
      <c r="F39" s="9" t="s">
        <v>107</v>
      </c>
      <c r="G39" s="6">
        <v>11</v>
      </c>
      <c r="H39" s="11">
        <f t="shared" si="0"/>
        <v>16.601663483871</v>
      </c>
      <c r="I39" s="11">
        <f t="shared" si="1"/>
        <v>289.751663483871</v>
      </c>
      <c r="J39" s="11">
        <f t="shared" si="2"/>
        <v>0.134341108491485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1.42450456300864</v>
      </c>
      <c r="O39" s="11">
        <f t="shared" si="19"/>
        <v>1.06838225770221</v>
      </c>
      <c r="P39" s="11">
        <f t="shared" si="5"/>
        <v>0.143527656792351</v>
      </c>
      <c r="Q39" s="16">
        <f t="shared" si="6"/>
        <v>0.0186585953830056</v>
      </c>
      <c r="R39" s="11">
        <f t="shared" si="7"/>
        <v>0.129143083333333</v>
      </c>
      <c r="S39" s="17">
        <f t="shared" si="8"/>
        <v>0.144480020930317</v>
      </c>
      <c r="T39" s="3">
        <v>0.01</v>
      </c>
      <c r="U39" s="18">
        <f t="shared" si="9"/>
        <v>0.00144480020930317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0.0252448002093032</v>
      </c>
      <c r="AR39" s="25">
        <f t="shared" si="15"/>
        <v>99.3408333333333</v>
      </c>
      <c r="AS39" s="1">
        <f t="shared" si="16"/>
        <v>0.13</v>
      </c>
      <c r="AT39" s="2">
        <f t="shared" si="20"/>
        <v>1.65833333333333</v>
      </c>
      <c r="AU39" s="1">
        <f t="shared" si="17"/>
        <v>3622.34425819995</v>
      </c>
    </row>
    <row r="40" s="1" customFormat="1" spans="1:48">
      <c r="A40" s="6"/>
      <c r="B40" s="6"/>
      <c r="C40" s="9">
        <v>11</v>
      </c>
      <c r="D40" s="12">
        <v>11.0395241511</v>
      </c>
      <c r="E40" s="13">
        <f t="shared" si="18"/>
        <v>16.601663483871</v>
      </c>
      <c r="F40" s="9" t="s">
        <v>109</v>
      </c>
      <c r="G40" s="6">
        <v>12</v>
      </c>
      <c r="H40" s="11">
        <f t="shared" si="0"/>
        <v>11.0395241511</v>
      </c>
      <c r="I40" s="11">
        <f t="shared" si="1"/>
        <v>284.1895241511</v>
      </c>
      <c r="J40" s="11">
        <f t="shared" si="2"/>
        <v>0.0695947084429894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1.91826293424319</v>
      </c>
      <c r="P40" s="11">
        <f t="shared" si="5"/>
        <v>0.133500949625648</v>
      </c>
      <c r="Q40" s="16">
        <f t="shared" si="6"/>
        <v>0.0173551234513343</v>
      </c>
      <c r="R40" s="11">
        <f t="shared" si="7"/>
        <v>0.129143083333333</v>
      </c>
      <c r="S40" s="17">
        <f t="shared" si="8"/>
        <v>0.134386782500296</v>
      </c>
      <c r="T40" s="3">
        <v>0.01</v>
      </c>
      <c r="U40" s="18">
        <f t="shared" si="9"/>
        <v>0.00134386782500296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0.025143867825003</v>
      </c>
      <c r="AR40" s="25">
        <f t="shared" si="15"/>
        <v>99.3408333333333</v>
      </c>
      <c r="AS40" s="1">
        <f t="shared" si="16"/>
        <v>0.13</v>
      </c>
      <c r="AT40" s="2">
        <f t="shared" si="20"/>
        <v>1.65833333333333</v>
      </c>
      <c r="AU40" s="1">
        <f t="shared" si="17"/>
        <v>3607.86159881248</v>
      </c>
      <c r="AV40" s="1">
        <f>SUM(AU29:AU40)</f>
        <v>53977.0961274224</v>
      </c>
    </row>
    <row r="41" s="1" customFormat="1" spans="1:46">
      <c r="A41" s="6"/>
      <c r="B41" s="6"/>
      <c r="C41" s="9">
        <v>12</v>
      </c>
      <c r="D41" s="12">
        <v>4.52716653816129</v>
      </c>
      <c r="E41" s="13">
        <f t="shared" si="18"/>
        <v>11.0395241511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6</v>
      </c>
      <c r="E44" s="9"/>
      <c r="F44" s="9"/>
      <c r="G44" s="6">
        <v>1</v>
      </c>
      <c r="H44" s="11">
        <f t="shared" ref="H44:H55" si="21">E45</f>
        <v>6</v>
      </c>
      <c r="I44" s="11">
        <f t="shared" ref="I44:I55" si="22">H44+273.15</f>
        <v>279.15</v>
      </c>
      <c r="J44" s="11">
        <f t="shared" ref="J44:J55" si="23">EXP(($C$18*(I44-$C$16))/($C$19*I44*$C$16))</f>
        <v>0.0374932232426917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6">O44*J44</f>
        <v>0.0364569105522637</v>
      </c>
      <c r="Q44" s="16">
        <f t="shared" ref="Q44:Q55" si="27">P44*$B$46</f>
        <v>0.00473939837179428</v>
      </c>
      <c r="R44" s="11">
        <f t="shared" ref="R44:R55" si="28">L44*$B$46</f>
        <v>0.1264068</v>
      </c>
      <c r="S44" s="17">
        <f t="shared" ref="S44:S55" si="29">Q44/R44</f>
        <v>0.0374932232426917</v>
      </c>
      <c r="T44" s="3">
        <v>0.01</v>
      </c>
      <c r="U44" s="18">
        <f t="shared" ref="U44:U55" si="30">S44*T44</f>
        <v>0.000374932232426917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0.0194749322324269</v>
      </c>
      <c r="AR44" s="25">
        <f t="shared" ref="AR44:AR55" si="36">$B$44/12</f>
        <v>97.236</v>
      </c>
      <c r="AS44" s="1">
        <f t="shared" ref="AS44:AS55" si="37">$B$46</f>
        <v>0.13</v>
      </c>
      <c r="AT44" s="2">
        <f>$E$3/12</f>
        <v>2.16666666666667</v>
      </c>
      <c r="AU44" s="1">
        <f t="shared" ref="AU44:AU55" si="38">AT44*10000*AS44*0.67*AR44*AQ44</f>
        <v>3573.66054216388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4.22130729135484</v>
      </c>
      <c r="E45" s="13">
        <f t="shared" ref="E45:E56" si="39">D44</f>
        <v>6</v>
      </c>
      <c r="F45" s="9" t="s">
        <v>107</v>
      </c>
      <c r="G45" s="6">
        <v>2</v>
      </c>
      <c r="H45" s="11">
        <f t="shared" si="21"/>
        <v>4.22130729135484</v>
      </c>
      <c r="I45" s="11">
        <f t="shared" si="22"/>
        <v>277.371307291355</v>
      </c>
      <c r="J45" s="11">
        <f t="shared" si="23"/>
        <v>0.0299786410500709</v>
      </c>
      <c r="K45" s="11">
        <f t="shared" si="24"/>
        <v>97.236</v>
      </c>
      <c r="L45" s="11">
        <f t="shared" si="25"/>
        <v>0.97236</v>
      </c>
      <c r="M45" s="6" t="s">
        <v>107</v>
      </c>
      <c r="N45" s="6"/>
      <c r="O45" s="11">
        <f t="shared" ref="O45:O55" si="40">L45+O44-P44-N45</f>
        <v>1.90826308944774</v>
      </c>
      <c r="P45" s="11">
        <f t="shared" si="26"/>
        <v>0.057207134187653</v>
      </c>
      <c r="Q45" s="16">
        <f t="shared" si="27"/>
        <v>0.00743692744439489</v>
      </c>
      <c r="R45" s="11">
        <f t="shared" si="28"/>
        <v>0.1264068</v>
      </c>
      <c r="S45" s="17">
        <f t="shared" si="29"/>
        <v>0.0588332862187389</v>
      </c>
      <c r="T45" s="3">
        <v>0.01</v>
      </c>
      <c r="U45" s="18">
        <f t="shared" si="30"/>
        <v>0.000588332862187389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0.0196883328621874</v>
      </c>
      <c r="AR45" s="25">
        <f t="shared" si="36"/>
        <v>97.236</v>
      </c>
      <c r="AS45" s="1">
        <f t="shared" si="37"/>
        <v>0.13</v>
      </c>
      <c r="AT45" s="2">
        <f t="shared" ref="AT45:AT55" si="41">$E$3/12</f>
        <v>2.16666666666667</v>
      </c>
      <c r="AU45" s="1">
        <f t="shared" si="38"/>
        <v>3612.81967253447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5.52468283885714</v>
      </c>
      <c r="E46" s="13">
        <f t="shared" si="39"/>
        <v>4.22130729135484</v>
      </c>
      <c r="F46" s="9" t="s">
        <v>107</v>
      </c>
      <c r="G46" s="6">
        <v>3</v>
      </c>
      <c r="H46" s="11">
        <f t="shared" si="21"/>
        <v>5.52468283885714</v>
      </c>
      <c r="I46" s="11">
        <f t="shared" si="22"/>
        <v>278.674682838857</v>
      </c>
      <c r="J46" s="11">
        <f t="shared" si="23"/>
        <v>0.0353277030079564</v>
      </c>
      <c r="K46" s="11">
        <f t="shared" si="24"/>
        <v>97.236</v>
      </c>
      <c r="L46" s="11">
        <f t="shared" si="25"/>
        <v>0.97236</v>
      </c>
      <c r="M46" s="6" t="s">
        <v>107</v>
      </c>
      <c r="N46" s="6"/>
      <c r="O46" s="11">
        <f t="shared" si="40"/>
        <v>2.82341595526008</v>
      </c>
      <c r="P46" s="11">
        <f t="shared" si="26"/>
        <v>0.0997448003353538</v>
      </c>
      <c r="Q46" s="16">
        <f t="shared" si="27"/>
        <v>0.012966824043596</v>
      </c>
      <c r="R46" s="11">
        <f t="shared" si="28"/>
        <v>0.1264068</v>
      </c>
      <c r="S46" s="17">
        <f t="shared" si="29"/>
        <v>0.102580114705823</v>
      </c>
      <c r="T46" s="3">
        <v>0.01</v>
      </c>
      <c r="U46" s="18">
        <f t="shared" si="30"/>
        <v>0.00102580114705823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0.0201258011470582</v>
      </c>
      <c r="AR46" s="25">
        <f t="shared" si="36"/>
        <v>97.236</v>
      </c>
      <c r="AS46" s="1">
        <f t="shared" si="37"/>
        <v>0.13</v>
      </c>
      <c r="AT46" s="2">
        <f t="shared" si="41"/>
        <v>2.16666666666667</v>
      </c>
      <c r="AU46" s="1">
        <f t="shared" si="38"/>
        <v>3693.0953381662</v>
      </c>
    </row>
    <row r="47" s="1" customFormat="1" spans="1:47">
      <c r="A47" s="6"/>
      <c r="B47" s="6"/>
      <c r="C47" s="9">
        <v>3</v>
      </c>
      <c r="D47" s="12">
        <v>9.3303018166129</v>
      </c>
      <c r="E47" s="13">
        <f t="shared" si="39"/>
        <v>5.52468283885714</v>
      </c>
      <c r="F47" s="9" t="s">
        <v>107</v>
      </c>
      <c r="G47" s="6">
        <v>4</v>
      </c>
      <c r="H47" s="11">
        <f t="shared" si="21"/>
        <v>9.3303018166129</v>
      </c>
      <c r="I47" s="11">
        <f t="shared" si="22"/>
        <v>282.480301816613</v>
      </c>
      <c r="J47" s="11">
        <f t="shared" si="23"/>
        <v>0.0565643861985682</v>
      </c>
      <c r="K47" s="11">
        <f t="shared" si="24"/>
        <v>97.236</v>
      </c>
      <c r="L47" s="11">
        <f t="shared" si="25"/>
        <v>0.97236</v>
      </c>
      <c r="M47" s="6" t="s">
        <v>107</v>
      </c>
      <c r="N47" s="6"/>
      <c r="O47" s="11">
        <f t="shared" si="40"/>
        <v>3.69603115492473</v>
      </c>
      <c r="P47" s="11">
        <f t="shared" si="26"/>
        <v>0.209063733649103</v>
      </c>
      <c r="Q47" s="16">
        <f t="shared" si="27"/>
        <v>0.0271782853743833</v>
      </c>
      <c r="R47" s="11">
        <f t="shared" si="28"/>
        <v>0.1264068</v>
      </c>
      <c r="S47" s="17">
        <f t="shared" si="29"/>
        <v>0.215006513687423</v>
      </c>
      <c r="T47" s="3">
        <v>0.01</v>
      </c>
      <c r="U47" s="18">
        <f t="shared" si="30"/>
        <v>0.00215006513687423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0.0212500651368742</v>
      </c>
      <c r="AR47" s="25">
        <f t="shared" si="36"/>
        <v>97.236</v>
      </c>
      <c r="AS47" s="1">
        <f t="shared" si="37"/>
        <v>0.13</v>
      </c>
      <c r="AT47" s="2">
        <f t="shared" si="41"/>
        <v>2.16666666666667</v>
      </c>
      <c r="AU47" s="1">
        <f t="shared" si="38"/>
        <v>3899.39838515147</v>
      </c>
    </row>
    <row r="48" s="1" customFormat="1" spans="1:47">
      <c r="A48" s="6"/>
      <c r="B48" s="6"/>
      <c r="C48" s="9">
        <v>4</v>
      </c>
      <c r="D48" s="12">
        <v>17.188321652</v>
      </c>
      <c r="E48" s="13">
        <f t="shared" si="39"/>
        <v>9.3303018166129</v>
      </c>
      <c r="F48" s="9" t="s">
        <v>107</v>
      </c>
      <c r="G48" s="6">
        <v>5</v>
      </c>
      <c r="H48" s="11">
        <f t="shared" si="21"/>
        <v>17.188321652</v>
      </c>
      <c r="I48" s="11">
        <f t="shared" si="22"/>
        <v>290.338321652</v>
      </c>
      <c r="J48" s="11">
        <f t="shared" si="23"/>
        <v>0.143779701600463</v>
      </c>
      <c r="K48" s="11">
        <f t="shared" si="24"/>
        <v>97.236</v>
      </c>
      <c r="L48" s="11">
        <f t="shared" si="25"/>
        <v>0.97236</v>
      </c>
      <c r="M48" s="6" t="s">
        <v>109</v>
      </c>
      <c r="N48" s="11">
        <f>(O47-P47)*$C$24/100</f>
        <v>3.31261905021184</v>
      </c>
      <c r="O48" s="11">
        <f t="shared" si="40"/>
        <v>1.14670837106378</v>
      </c>
      <c r="P48" s="11">
        <f t="shared" si="26"/>
        <v>0.164873387414304</v>
      </c>
      <c r="Q48" s="16">
        <f t="shared" si="27"/>
        <v>0.0214335403638595</v>
      </c>
      <c r="R48" s="11">
        <f t="shared" si="28"/>
        <v>0.1264068</v>
      </c>
      <c r="S48" s="17">
        <f t="shared" si="29"/>
        <v>0.169560026548093</v>
      </c>
      <c r="T48" s="3">
        <v>0.01</v>
      </c>
      <c r="U48" s="18">
        <f t="shared" si="30"/>
        <v>0.00169560026548093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0.0297456002654809</v>
      </c>
      <c r="AR48" s="25">
        <f t="shared" si="36"/>
        <v>97.236</v>
      </c>
      <c r="AS48" s="1">
        <f t="shared" si="37"/>
        <v>0.13</v>
      </c>
      <c r="AT48" s="2">
        <f t="shared" si="41"/>
        <v>2.16666666666667</v>
      </c>
      <c r="AU48" s="1">
        <f t="shared" si="38"/>
        <v>5458.33365184869</v>
      </c>
    </row>
    <row r="49" s="1" customFormat="1" spans="1:47">
      <c r="A49" s="6"/>
      <c r="B49" s="6"/>
      <c r="C49" s="9">
        <v>5</v>
      </c>
      <c r="D49" s="12">
        <v>22.3061104735484</v>
      </c>
      <c r="E49" s="13">
        <f t="shared" si="39"/>
        <v>17.188321652</v>
      </c>
      <c r="F49" s="9" t="s">
        <v>109</v>
      </c>
      <c r="G49" s="6">
        <v>6</v>
      </c>
      <c r="H49" s="11">
        <f t="shared" si="21"/>
        <v>22.3061104735484</v>
      </c>
      <c r="I49" s="11">
        <f t="shared" si="22"/>
        <v>295.456110473548</v>
      </c>
      <c r="J49" s="11">
        <f t="shared" si="23"/>
        <v>0.257027090686331</v>
      </c>
      <c r="K49" s="11">
        <f t="shared" si="24"/>
        <v>97.236</v>
      </c>
      <c r="L49" s="11">
        <f t="shared" si="25"/>
        <v>0.97236</v>
      </c>
      <c r="M49" s="6" t="s">
        <v>107</v>
      </c>
      <c r="N49" s="6"/>
      <c r="O49" s="11">
        <f t="shared" si="40"/>
        <v>1.95419498364948</v>
      </c>
      <c r="P49" s="11">
        <f t="shared" si="26"/>
        <v>0.502281051281248</v>
      </c>
      <c r="Q49" s="16">
        <f t="shared" si="27"/>
        <v>0.0652965366665623</v>
      </c>
      <c r="R49" s="11">
        <f t="shared" si="28"/>
        <v>0.1264068</v>
      </c>
      <c r="S49" s="17">
        <f t="shared" si="29"/>
        <v>0.516558734708594</v>
      </c>
      <c r="T49" s="3">
        <v>0.01</v>
      </c>
      <c r="U49" s="18">
        <f t="shared" si="30"/>
        <v>0.00516558734708594</v>
      </c>
      <c r="V49" s="17"/>
      <c r="W49" s="3"/>
      <c r="X49" s="18"/>
      <c r="Y49" s="19">
        <v>0.05</v>
      </c>
      <c r="Z49" s="3">
        <v>0.29</v>
      </c>
      <c r="AA49" s="20">
        <f t="shared" si="31"/>
        <v>0.0145</v>
      </c>
      <c r="AB49" s="3">
        <v>0.02</v>
      </c>
      <c r="AC49" s="3">
        <v>0.28</v>
      </c>
      <c r="AD49" s="20">
        <f t="shared" si="32"/>
        <v>0.0056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0.02</v>
      </c>
      <c r="AO49" s="3">
        <v>0.35</v>
      </c>
      <c r="AP49" s="3">
        <f t="shared" si="34"/>
        <v>0.007</v>
      </c>
      <c r="AQ49" s="1">
        <f t="shared" si="35"/>
        <v>0.0392655873470859</v>
      </c>
      <c r="AR49" s="25">
        <f t="shared" si="36"/>
        <v>97.236</v>
      </c>
      <c r="AS49" s="1">
        <f t="shared" si="37"/>
        <v>0.13</v>
      </c>
      <c r="AT49" s="2">
        <f t="shared" si="41"/>
        <v>2.16666666666667</v>
      </c>
      <c r="AU49" s="1">
        <f t="shared" si="38"/>
        <v>7205.25640307626</v>
      </c>
    </row>
    <row r="50" s="1" customFormat="1" spans="1:47">
      <c r="A50" s="6"/>
      <c r="B50" s="6"/>
      <c r="C50" s="9">
        <v>6</v>
      </c>
      <c r="D50" s="12">
        <v>24.6300450503333</v>
      </c>
      <c r="E50" s="13">
        <f t="shared" si="39"/>
        <v>22.3061104735484</v>
      </c>
      <c r="F50" s="9" t="s">
        <v>107</v>
      </c>
      <c r="G50" s="6">
        <v>7</v>
      </c>
      <c r="H50" s="11">
        <f t="shared" si="21"/>
        <v>24.6300450503333</v>
      </c>
      <c r="I50" s="11">
        <f t="shared" si="22"/>
        <v>297.780045050333</v>
      </c>
      <c r="J50" s="11">
        <f t="shared" si="23"/>
        <v>0.332410191737663</v>
      </c>
      <c r="K50" s="11">
        <f t="shared" si="24"/>
        <v>97.236</v>
      </c>
      <c r="L50" s="11">
        <f t="shared" si="25"/>
        <v>0.97236</v>
      </c>
      <c r="M50" s="6" t="s">
        <v>107</v>
      </c>
      <c r="N50" s="6"/>
      <c r="O50" s="11">
        <f t="shared" si="40"/>
        <v>2.42427393236823</v>
      </c>
      <c r="P50" s="11">
        <f t="shared" si="26"/>
        <v>0.805853362683141</v>
      </c>
      <c r="Q50" s="16">
        <f t="shared" si="27"/>
        <v>0.104760937148808</v>
      </c>
      <c r="R50" s="11">
        <f t="shared" si="28"/>
        <v>0.1264068</v>
      </c>
      <c r="S50" s="17">
        <f t="shared" si="29"/>
        <v>0.828760297300527</v>
      </c>
      <c r="T50" s="3">
        <v>0.01</v>
      </c>
      <c r="U50" s="18">
        <f t="shared" si="30"/>
        <v>0.00828760297300527</v>
      </c>
      <c r="V50" s="17"/>
      <c r="W50" s="3"/>
      <c r="X50" s="18"/>
      <c r="Y50" s="19">
        <v>0.05</v>
      </c>
      <c r="Z50" s="3">
        <v>0.29</v>
      </c>
      <c r="AA50" s="20">
        <f t="shared" si="31"/>
        <v>0.0145</v>
      </c>
      <c r="AB50" s="3">
        <v>0.02</v>
      </c>
      <c r="AC50" s="3">
        <v>0.28</v>
      </c>
      <c r="AD50" s="20">
        <f t="shared" si="32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0.02</v>
      </c>
      <c r="AO50" s="3">
        <v>0.35</v>
      </c>
      <c r="AP50" s="3">
        <f t="shared" si="34"/>
        <v>0.007</v>
      </c>
      <c r="AQ50" s="1">
        <f t="shared" si="35"/>
        <v>0.0423876029730053</v>
      </c>
      <c r="AR50" s="25">
        <f t="shared" si="36"/>
        <v>97.236</v>
      </c>
      <c r="AS50" s="1">
        <f t="shared" si="37"/>
        <v>0.13</v>
      </c>
      <c r="AT50" s="2">
        <f t="shared" si="41"/>
        <v>2.16666666666667</v>
      </c>
      <c r="AU50" s="1">
        <f t="shared" si="38"/>
        <v>7778.14795007687</v>
      </c>
    </row>
    <row r="51" s="1" customFormat="1" spans="1:47">
      <c r="A51" s="6"/>
      <c r="B51" s="6"/>
      <c r="C51" s="9">
        <v>7</v>
      </c>
      <c r="D51" s="12">
        <v>30.0725086112903</v>
      </c>
      <c r="E51" s="13">
        <f t="shared" si="39"/>
        <v>24.6300450503333</v>
      </c>
      <c r="F51" s="9" t="s">
        <v>107</v>
      </c>
      <c r="G51" s="6">
        <v>8</v>
      </c>
      <c r="H51" s="11">
        <f t="shared" si="21"/>
        <v>30.0725086112903</v>
      </c>
      <c r="I51" s="11">
        <f t="shared" si="22"/>
        <v>303.22250861129</v>
      </c>
      <c r="J51" s="11">
        <f t="shared" si="23"/>
        <v>0.597800103179537</v>
      </c>
      <c r="K51" s="11">
        <f t="shared" si="24"/>
        <v>97.236</v>
      </c>
      <c r="L51" s="11">
        <f t="shared" si="25"/>
        <v>0.97236</v>
      </c>
      <c r="M51" s="6" t="s">
        <v>107</v>
      </c>
      <c r="N51" s="6"/>
      <c r="O51" s="11">
        <f t="shared" si="40"/>
        <v>2.59078056968509</v>
      </c>
      <c r="P51" s="11">
        <f t="shared" si="26"/>
        <v>1.54876889187329</v>
      </c>
      <c r="Q51" s="16">
        <f t="shared" si="27"/>
        <v>0.201339955943527</v>
      </c>
      <c r="R51" s="11">
        <f t="shared" si="28"/>
        <v>0.1264068</v>
      </c>
      <c r="S51" s="17">
        <f t="shared" si="29"/>
        <v>1.59279371001819</v>
      </c>
      <c r="T51" s="3">
        <v>0.01</v>
      </c>
      <c r="U51" s="18">
        <f t="shared" si="30"/>
        <v>0.0159279371001819</v>
      </c>
      <c r="V51" s="17"/>
      <c r="W51" s="3"/>
      <c r="X51" s="18"/>
      <c r="Y51" s="19">
        <v>0.05</v>
      </c>
      <c r="Z51" s="3">
        <v>0.29</v>
      </c>
      <c r="AA51" s="20">
        <f t="shared" si="31"/>
        <v>0.0145</v>
      </c>
      <c r="AB51" s="3">
        <v>0.02</v>
      </c>
      <c r="AC51" s="3">
        <v>0.28</v>
      </c>
      <c r="AD51" s="20">
        <f t="shared" si="32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0.02</v>
      </c>
      <c r="AO51" s="3">
        <v>0.35</v>
      </c>
      <c r="AP51" s="3">
        <f t="shared" si="34"/>
        <v>0.007</v>
      </c>
      <c r="AQ51" s="1">
        <f t="shared" si="35"/>
        <v>0.0500279371001819</v>
      </c>
      <c r="AR51" s="25">
        <f t="shared" si="36"/>
        <v>97.236</v>
      </c>
      <c r="AS51" s="1">
        <f t="shared" si="37"/>
        <v>0.13</v>
      </c>
      <c r="AT51" s="2">
        <f t="shared" si="41"/>
        <v>2.16666666666667</v>
      </c>
      <c r="AU51" s="1">
        <f t="shared" si="38"/>
        <v>9180.15337291354</v>
      </c>
    </row>
    <row r="52" s="1" customFormat="1" spans="1:47">
      <c r="A52" s="6"/>
      <c r="B52" s="6"/>
      <c r="C52" s="9">
        <v>8</v>
      </c>
      <c r="D52" s="12">
        <v>27.825862963871</v>
      </c>
      <c r="E52" s="13">
        <f t="shared" si="39"/>
        <v>30.0725086112903</v>
      </c>
      <c r="F52" s="9" t="s">
        <v>107</v>
      </c>
      <c r="G52" s="6">
        <v>9</v>
      </c>
      <c r="H52" s="11">
        <f t="shared" si="21"/>
        <v>27.825862963871</v>
      </c>
      <c r="I52" s="11">
        <f t="shared" si="22"/>
        <v>300.975862963871</v>
      </c>
      <c r="J52" s="11">
        <f t="shared" si="23"/>
        <v>0.470390114272367</v>
      </c>
      <c r="K52" s="11">
        <f t="shared" si="24"/>
        <v>97.236</v>
      </c>
      <c r="L52" s="11">
        <f t="shared" si="25"/>
        <v>0.97236</v>
      </c>
      <c r="M52" s="6" t="s">
        <v>107</v>
      </c>
      <c r="N52" s="6"/>
      <c r="O52" s="11">
        <f t="shared" si="40"/>
        <v>2.0143716778118</v>
      </c>
      <c r="P52" s="11">
        <f t="shared" si="26"/>
        <v>0.947540523712914</v>
      </c>
      <c r="Q52" s="16">
        <f t="shared" si="27"/>
        <v>0.123180268082679</v>
      </c>
      <c r="R52" s="11">
        <f t="shared" si="28"/>
        <v>0.1264068</v>
      </c>
      <c r="S52" s="17">
        <f t="shared" si="29"/>
        <v>0.974475013074287</v>
      </c>
      <c r="T52" s="3">
        <v>0.01</v>
      </c>
      <c r="U52" s="18">
        <f t="shared" si="30"/>
        <v>0.00974475013074287</v>
      </c>
      <c r="V52" s="17"/>
      <c r="W52" s="3"/>
      <c r="X52" s="18"/>
      <c r="Y52" s="19">
        <v>0.04</v>
      </c>
      <c r="Z52" s="3">
        <v>0.29</v>
      </c>
      <c r="AA52" s="20">
        <f t="shared" si="31"/>
        <v>0.0116</v>
      </c>
      <c r="AB52" s="3">
        <v>0.015</v>
      </c>
      <c r="AC52" s="3">
        <v>0.28</v>
      </c>
      <c r="AD52" s="20">
        <f t="shared" si="32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0.0377947501307429</v>
      </c>
      <c r="AR52" s="25">
        <f t="shared" si="36"/>
        <v>97.236</v>
      </c>
      <c r="AS52" s="1">
        <f t="shared" si="37"/>
        <v>0.13</v>
      </c>
      <c r="AT52" s="2">
        <f t="shared" si="41"/>
        <v>2.16666666666667</v>
      </c>
      <c r="AU52" s="1">
        <f t="shared" si="38"/>
        <v>6935.35698256689</v>
      </c>
    </row>
    <row r="53" s="1" customFormat="1" spans="1:47">
      <c r="A53" s="6"/>
      <c r="B53" s="6"/>
      <c r="C53" s="9">
        <v>9</v>
      </c>
      <c r="D53" s="12">
        <v>23.0836691533333</v>
      </c>
      <c r="E53" s="13">
        <f t="shared" si="39"/>
        <v>27.825862963871</v>
      </c>
      <c r="F53" s="9" t="s">
        <v>107</v>
      </c>
      <c r="G53" s="6">
        <v>10</v>
      </c>
      <c r="H53" s="11">
        <f t="shared" si="21"/>
        <v>23.0836691533333</v>
      </c>
      <c r="I53" s="11">
        <f t="shared" si="22"/>
        <v>296.233669153333</v>
      </c>
      <c r="J53" s="11">
        <f t="shared" si="23"/>
        <v>0.280250143342508</v>
      </c>
      <c r="K53" s="11">
        <f t="shared" si="24"/>
        <v>97.236</v>
      </c>
      <c r="L53" s="11">
        <f t="shared" si="25"/>
        <v>0.97236</v>
      </c>
      <c r="M53" s="6" t="s">
        <v>107</v>
      </c>
      <c r="N53" s="6"/>
      <c r="O53" s="11">
        <f t="shared" si="40"/>
        <v>2.03919115409889</v>
      </c>
      <c r="P53" s="11">
        <f t="shared" si="26"/>
        <v>0.571483613238989</v>
      </c>
      <c r="Q53" s="16">
        <f t="shared" si="27"/>
        <v>0.0742928697210686</v>
      </c>
      <c r="R53" s="11">
        <f t="shared" si="28"/>
        <v>0.1264068</v>
      </c>
      <c r="S53" s="17">
        <f t="shared" si="29"/>
        <v>0.587728426960168</v>
      </c>
      <c r="T53" s="3">
        <v>0.01</v>
      </c>
      <c r="U53" s="18">
        <f t="shared" si="30"/>
        <v>0.00587728426960168</v>
      </c>
      <c r="V53" s="17"/>
      <c r="W53" s="3"/>
      <c r="X53" s="18"/>
      <c r="Y53" s="19">
        <v>0.04</v>
      </c>
      <c r="Z53" s="3">
        <v>0.29</v>
      </c>
      <c r="AA53" s="20">
        <f t="shared" si="31"/>
        <v>0.0116</v>
      </c>
      <c r="AB53" s="3">
        <v>0.015</v>
      </c>
      <c r="AC53" s="3">
        <v>0.28</v>
      </c>
      <c r="AD53" s="20">
        <f t="shared" si="32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0.0339272842696017</v>
      </c>
      <c r="AR53" s="25">
        <f t="shared" si="36"/>
        <v>97.236</v>
      </c>
      <c r="AS53" s="1">
        <f t="shared" si="37"/>
        <v>0.13</v>
      </c>
      <c r="AT53" s="2">
        <f t="shared" si="41"/>
        <v>2.16666666666667</v>
      </c>
      <c r="AU53" s="1">
        <f t="shared" si="38"/>
        <v>6225.67491635085</v>
      </c>
    </row>
    <row r="54" s="1" customFormat="1" spans="1:47">
      <c r="A54" s="6"/>
      <c r="B54" s="6"/>
      <c r="C54" s="9">
        <v>10</v>
      </c>
      <c r="D54" s="12">
        <v>16.601663483871</v>
      </c>
      <c r="E54" s="13">
        <f t="shared" si="39"/>
        <v>23.0836691533333</v>
      </c>
      <c r="F54" s="9" t="s">
        <v>107</v>
      </c>
      <c r="G54" s="6">
        <v>11</v>
      </c>
      <c r="H54" s="11">
        <f t="shared" si="21"/>
        <v>16.601663483871</v>
      </c>
      <c r="I54" s="11">
        <f t="shared" si="22"/>
        <v>289.751663483871</v>
      </c>
      <c r="J54" s="11">
        <f t="shared" si="23"/>
        <v>0.134341108491485</v>
      </c>
      <c r="K54" s="11">
        <f t="shared" si="24"/>
        <v>97.236</v>
      </c>
      <c r="L54" s="11">
        <f t="shared" si="25"/>
        <v>0.97236</v>
      </c>
      <c r="M54" s="6" t="s">
        <v>109</v>
      </c>
      <c r="N54" s="11">
        <f>(O53-P53)*$C$24/100</f>
        <v>1.39432216381691</v>
      </c>
      <c r="O54" s="11">
        <f t="shared" si="40"/>
        <v>1.04574537704299</v>
      </c>
      <c r="P54" s="11">
        <f t="shared" si="26"/>
        <v>0.140486593151802</v>
      </c>
      <c r="Q54" s="16">
        <f t="shared" si="27"/>
        <v>0.0182632571097343</v>
      </c>
      <c r="R54" s="11">
        <f t="shared" si="28"/>
        <v>0.1264068</v>
      </c>
      <c r="S54" s="17">
        <f t="shared" si="29"/>
        <v>0.144480020930316</v>
      </c>
      <c r="T54" s="3">
        <v>0.01</v>
      </c>
      <c r="U54" s="18">
        <f t="shared" si="30"/>
        <v>0.00144480020930316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0.0205448002093032</v>
      </c>
      <c r="AR54" s="25">
        <f t="shared" si="36"/>
        <v>97.236</v>
      </c>
      <c r="AS54" s="1">
        <f t="shared" si="37"/>
        <v>0.13</v>
      </c>
      <c r="AT54" s="2">
        <f t="shared" si="41"/>
        <v>2.16666666666667</v>
      </c>
      <c r="AU54" s="1">
        <f t="shared" si="38"/>
        <v>3769.98189150964</v>
      </c>
    </row>
    <row r="55" s="1" customFormat="1" spans="1:48">
      <c r="A55" s="6"/>
      <c r="B55" s="6"/>
      <c r="C55" s="9">
        <v>11</v>
      </c>
      <c r="D55" s="12">
        <v>11.0395241511</v>
      </c>
      <c r="E55" s="13">
        <f t="shared" si="39"/>
        <v>16.601663483871</v>
      </c>
      <c r="F55" s="9" t="s">
        <v>109</v>
      </c>
      <c r="G55" s="6">
        <v>12</v>
      </c>
      <c r="H55" s="11">
        <f t="shared" si="21"/>
        <v>11.0395241511</v>
      </c>
      <c r="I55" s="11">
        <f t="shared" si="22"/>
        <v>284.1895241511</v>
      </c>
      <c r="J55" s="11">
        <f t="shared" si="23"/>
        <v>0.0695947084429894</v>
      </c>
      <c r="K55" s="11">
        <f t="shared" si="24"/>
        <v>97.236</v>
      </c>
      <c r="L55" s="11">
        <f t="shared" si="25"/>
        <v>0.97236</v>
      </c>
      <c r="M55" s="6" t="s">
        <v>107</v>
      </c>
      <c r="N55" s="6"/>
      <c r="O55" s="11">
        <f t="shared" si="40"/>
        <v>1.87761878389119</v>
      </c>
      <c r="P55" s="11">
        <f t="shared" si="26"/>
        <v>0.130672331831988</v>
      </c>
      <c r="Q55" s="16">
        <f t="shared" si="27"/>
        <v>0.0169874031381584</v>
      </c>
      <c r="R55" s="11">
        <f t="shared" si="28"/>
        <v>0.1264068</v>
      </c>
      <c r="S55" s="17">
        <f t="shared" si="29"/>
        <v>0.134386782500296</v>
      </c>
      <c r="T55" s="3">
        <v>0.01</v>
      </c>
      <c r="U55" s="18">
        <f t="shared" si="30"/>
        <v>0.00134386782500296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0.020443867825003</v>
      </c>
      <c r="AR55" s="25">
        <f t="shared" si="36"/>
        <v>97.236</v>
      </c>
      <c r="AS55" s="1">
        <f t="shared" si="37"/>
        <v>0.13</v>
      </c>
      <c r="AT55" s="2">
        <f t="shared" si="41"/>
        <v>2.16666666666667</v>
      </c>
      <c r="AU55" s="1">
        <f t="shared" si="38"/>
        <v>3751.46074468893</v>
      </c>
      <c r="AV55" s="1">
        <f>SUM(AU44:AU55)</f>
        <v>65083.3398510477</v>
      </c>
    </row>
    <row r="56" s="1" customFormat="1" spans="1:46">
      <c r="A56" s="6"/>
      <c r="B56" s="6"/>
      <c r="C56" s="9">
        <v>12</v>
      </c>
      <c r="D56" s="12">
        <v>4.52716653816129</v>
      </c>
      <c r="E56" s="13">
        <f t="shared" si="39"/>
        <v>11.0395241511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6</v>
      </c>
      <c r="E60" s="9"/>
      <c r="F60" s="9"/>
      <c r="G60" s="6">
        <v>1</v>
      </c>
      <c r="H60" s="11">
        <f t="shared" ref="H60:H71" si="42">E61</f>
        <v>6</v>
      </c>
      <c r="I60" s="11">
        <f t="shared" ref="I60:I71" si="43">H60+273.15</f>
        <v>279.15</v>
      </c>
      <c r="J60" s="11">
        <f t="shared" ref="J60:J71" si="44">EXP(($C$18*(I60-$C$16))/($C$19*I60*$C$16))</f>
        <v>0.0374932232426917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0.0517294001079417</v>
      </c>
      <c r="Q60" s="16">
        <f t="shared" ref="Q60:Q71" si="48">P60*$B$62</f>
        <v>0.00517294001079417</v>
      </c>
      <c r="R60" s="11">
        <f t="shared" ref="R60:R71" si="49">L60*$B$62</f>
        <v>0.13797</v>
      </c>
      <c r="S60" s="17">
        <f t="shared" ref="S60:S71" si="50">Q60/R60</f>
        <v>0.0374932232426917</v>
      </c>
      <c r="T60" s="3">
        <v>0.01</v>
      </c>
      <c r="U60" s="18">
        <f t="shared" ref="U60:U71" si="51">S60*T60</f>
        <v>0.000374932232426917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0.0126749322324269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0.116666666666667</v>
      </c>
      <c r="AU60" s="1">
        <f t="shared" ref="AU60:AU71" si="59">AT60*10000*AS60*0.67*AR60*AQ60</f>
        <v>136.694771275104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4.22130729135484</v>
      </c>
      <c r="E61" s="13">
        <f t="shared" ref="E61:E72" si="60">D60</f>
        <v>6</v>
      </c>
      <c r="F61" s="9" t="s">
        <v>107</v>
      </c>
      <c r="G61" s="6">
        <v>2</v>
      </c>
      <c r="H61" s="11">
        <f t="shared" si="42"/>
        <v>4.22130729135484</v>
      </c>
      <c r="I61" s="11">
        <f t="shared" si="43"/>
        <v>277.371307291355</v>
      </c>
      <c r="J61" s="11">
        <f t="shared" si="44"/>
        <v>0.0299786410500709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2.70767059989206</v>
      </c>
      <c r="P61" s="11">
        <f t="shared" si="47"/>
        <v>0.0811722849959941</v>
      </c>
      <c r="Q61" s="16">
        <f t="shared" si="48"/>
        <v>0.00811722849959941</v>
      </c>
      <c r="R61" s="11">
        <f t="shared" si="49"/>
        <v>0.13797</v>
      </c>
      <c r="S61" s="17">
        <f t="shared" si="50"/>
        <v>0.0588332862187389</v>
      </c>
      <c r="T61" s="3">
        <v>0.01</v>
      </c>
      <c r="U61" s="18">
        <f t="shared" si="51"/>
        <v>0.000588332862187389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0.0128883328621874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0.116666666666667</v>
      </c>
      <c r="AU61" s="1">
        <f t="shared" si="59"/>
        <v>138.996223443854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5.52468283885714</v>
      </c>
      <c r="E62" s="13">
        <f t="shared" si="60"/>
        <v>4.22130729135484</v>
      </c>
      <c r="F62" s="9" t="s">
        <v>107</v>
      </c>
      <c r="G62" s="6">
        <v>3</v>
      </c>
      <c r="H62" s="11">
        <f t="shared" si="42"/>
        <v>5.52468283885714</v>
      </c>
      <c r="I62" s="11">
        <f t="shared" si="43"/>
        <v>278.674682838857</v>
      </c>
      <c r="J62" s="11">
        <f t="shared" si="44"/>
        <v>0.0353277030079564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4.00619831489606</v>
      </c>
      <c r="P62" s="11">
        <f t="shared" si="47"/>
        <v>0.141529784259624</v>
      </c>
      <c r="Q62" s="16">
        <f t="shared" si="48"/>
        <v>0.0141529784259624</v>
      </c>
      <c r="R62" s="11">
        <f t="shared" si="49"/>
        <v>0.13797</v>
      </c>
      <c r="S62" s="17">
        <f t="shared" si="50"/>
        <v>0.102580114705823</v>
      </c>
      <c r="T62" s="3">
        <v>0.01</v>
      </c>
      <c r="U62" s="18">
        <f t="shared" si="51"/>
        <v>0.00102580114705823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0.0133258011470582</v>
      </c>
      <c r="AR62" s="25">
        <f t="shared" si="57"/>
        <v>137.97</v>
      </c>
      <c r="AS62" s="1">
        <f t="shared" si="58"/>
        <v>0.1</v>
      </c>
      <c r="AT62" s="2">
        <f t="shared" si="62"/>
        <v>0.116666666666667</v>
      </c>
      <c r="AU62" s="1">
        <f t="shared" si="59"/>
        <v>143.714167969627</v>
      </c>
    </row>
    <row r="63" s="1" customFormat="1" spans="1:47">
      <c r="A63" s="6"/>
      <c r="B63" s="6"/>
      <c r="C63" s="9">
        <v>3</v>
      </c>
      <c r="D63" s="12">
        <v>9.3303018166129</v>
      </c>
      <c r="E63" s="13">
        <f t="shared" si="60"/>
        <v>5.52468283885714</v>
      </c>
      <c r="F63" s="9" t="s">
        <v>107</v>
      </c>
      <c r="G63" s="6">
        <v>4</v>
      </c>
      <c r="H63" s="11">
        <f t="shared" si="42"/>
        <v>9.3303018166129</v>
      </c>
      <c r="I63" s="11">
        <f t="shared" si="43"/>
        <v>282.480301816613</v>
      </c>
      <c r="J63" s="11">
        <f t="shared" si="44"/>
        <v>0.0565643861985682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5.24436853063644</v>
      </c>
      <c r="P63" s="11">
        <f t="shared" si="47"/>
        <v>0.296644486934537</v>
      </c>
      <c r="Q63" s="16">
        <f t="shared" si="48"/>
        <v>0.0296644486934537</v>
      </c>
      <c r="R63" s="11">
        <f t="shared" si="49"/>
        <v>0.13797</v>
      </c>
      <c r="S63" s="17">
        <f t="shared" si="50"/>
        <v>0.215006513687423</v>
      </c>
      <c r="T63" s="3">
        <v>0.01</v>
      </c>
      <c r="U63" s="18">
        <f t="shared" si="51"/>
        <v>0.00215006513687423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0.0144500651368742</v>
      </c>
      <c r="AR63" s="25">
        <f t="shared" si="57"/>
        <v>137.97</v>
      </c>
      <c r="AS63" s="1">
        <f t="shared" si="58"/>
        <v>0.1</v>
      </c>
      <c r="AT63" s="2">
        <f t="shared" si="62"/>
        <v>0.116666666666667</v>
      </c>
      <c r="AU63" s="1">
        <f t="shared" si="59"/>
        <v>155.838967228716</v>
      </c>
    </row>
    <row r="64" s="1" customFormat="1" spans="1:47">
      <c r="A64" s="6"/>
      <c r="B64" s="6"/>
      <c r="C64" s="9">
        <v>4</v>
      </c>
      <c r="D64" s="12">
        <v>17.188321652</v>
      </c>
      <c r="E64" s="13">
        <f t="shared" si="60"/>
        <v>9.3303018166129</v>
      </c>
      <c r="F64" s="9" t="s">
        <v>107</v>
      </c>
      <c r="G64" s="6">
        <v>5</v>
      </c>
      <c r="H64" s="11">
        <f t="shared" si="42"/>
        <v>17.188321652</v>
      </c>
      <c r="I64" s="11">
        <f t="shared" si="43"/>
        <v>290.338321652</v>
      </c>
      <c r="J64" s="11">
        <f t="shared" si="44"/>
        <v>0.143779701600463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4.70033784151681</v>
      </c>
      <c r="O64" s="11">
        <f t="shared" si="61"/>
        <v>1.62708620218509</v>
      </c>
      <c r="P64" s="11">
        <f t="shared" si="47"/>
        <v>0.233941968628404</v>
      </c>
      <c r="Q64" s="16">
        <f t="shared" si="48"/>
        <v>0.0233941968628404</v>
      </c>
      <c r="R64" s="11">
        <f t="shared" si="49"/>
        <v>0.13797</v>
      </c>
      <c r="S64" s="17">
        <f t="shared" si="50"/>
        <v>0.169560026548093</v>
      </c>
      <c r="T64" s="3">
        <v>0.01</v>
      </c>
      <c r="U64" s="18">
        <f t="shared" si="51"/>
        <v>0.00169560026548093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0.0197456002654809</v>
      </c>
      <c r="AR64" s="25">
        <f t="shared" si="57"/>
        <v>137.97</v>
      </c>
      <c r="AS64" s="1">
        <f t="shared" si="58"/>
        <v>0.1</v>
      </c>
      <c r="AT64" s="2">
        <f t="shared" si="62"/>
        <v>0.116666666666667</v>
      </c>
      <c r="AU64" s="1">
        <f t="shared" si="59"/>
        <v>212.94948663112</v>
      </c>
    </row>
    <row r="65" s="1" customFormat="1" spans="1:47">
      <c r="A65" s="6"/>
      <c r="B65" s="6"/>
      <c r="C65" s="9">
        <v>5</v>
      </c>
      <c r="D65" s="12">
        <v>22.3061104735484</v>
      </c>
      <c r="E65" s="13">
        <f t="shared" si="60"/>
        <v>17.188321652</v>
      </c>
      <c r="F65" s="9" t="s">
        <v>109</v>
      </c>
      <c r="G65" s="6">
        <v>6</v>
      </c>
      <c r="H65" s="11">
        <f t="shared" si="42"/>
        <v>22.3061104735484</v>
      </c>
      <c r="I65" s="11">
        <f t="shared" si="43"/>
        <v>295.456110473548</v>
      </c>
      <c r="J65" s="11">
        <f t="shared" si="44"/>
        <v>0.257027090686331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2.77284423355669</v>
      </c>
      <c r="P65" s="11">
        <f t="shared" si="47"/>
        <v>0.712696086277447</v>
      </c>
      <c r="Q65" s="16">
        <f t="shared" si="48"/>
        <v>0.0712696086277447</v>
      </c>
      <c r="R65" s="11">
        <f t="shared" si="49"/>
        <v>0.13797</v>
      </c>
      <c r="S65" s="17">
        <f t="shared" si="50"/>
        <v>0.516558734708594</v>
      </c>
      <c r="T65" s="3">
        <v>0.01</v>
      </c>
      <c r="U65" s="18">
        <f t="shared" si="51"/>
        <v>0.00516558734708594</v>
      </c>
      <c r="V65" s="17"/>
      <c r="W65" s="3"/>
      <c r="X65" s="18"/>
      <c r="Y65" s="19">
        <v>0.05</v>
      </c>
      <c r="Z65" s="3">
        <v>0.06</v>
      </c>
      <c r="AA65" s="20">
        <f t="shared" si="52"/>
        <v>0.003</v>
      </c>
      <c r="AB65" s="3">
        <v>0.02</v>
      </c>
      <c r="AC65" s="3">
        <v>0.63</v>
      </c>
      <c r="AD65" s="20">
        <f t="shared" si="53"/>
        <v>0.0126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0.02</v>
      </c>
      <c r="AO65" s="3">
        <v>0.28</v>
      </c>
      <c r="AP65" s="3">
        <f t="shared" si="55"/>
        <v>0.0056</v>
      </c>
      <c r="AQ65" s="1">
        <f t="shared" si="56"/>
        <v>0.0283655873470859</v>
      </c>
      <c r="AR65" s="25">
        <f t="shared" si="57"/>
        <v>137.97</v>
      </c>
      <c r="AS65" s="1">
        <f t="shared" si="58"/>
        <v>0.1</v>
      </c>
      <c r="AT65" s="2">
        <f t="shared" si="62"/>
        <v>0.116666666666667</v>
      </c>
      <c r="AU65" s="1">
        <f t="shared" si="59"/>
        <v>305.913073410687</v>
      </c>
    </row>
    <row r="66" s="1" customFormat="1" spans="1:47">
      <c r="A66" s="6"/>
      <c r="B66" s="6"/>
      <c r="C66" s="9">
        <v>6</v>
      </c>
      <c r="D66" s="12">
        <v>24.6300450503333</v>
      </c>
      <c r="E66" s="13">
        <f t="shared" si="60"/>
        <v>22.3061104735484</v>
      </c>
      <c r="F66" s="9" t="s">
        <v>107</v>
      </c>
      <c r="G66" s="6">
        <v>7</v>
      </c>
      <c r="H66" s="11">
        <f t="shared" si="42"/>
        <v>24.6300450503333</v>
      </c>
      <c r="I66" s="11">
        <f t="shared" si="43"/>
        <v>297.780045050333</v>
      </c>
      <c r="J66" s="11">
        <f t="shared" si="44"/>
        <v>0.332410191737663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3.43984814727924</v>
      </c>
      <c r="P66" s="11">
        <f t="shared" si="47"/>
        <v>1.14344058218554</v>
      </c>
      <c r="Q66" s="16">
        <f t="shared" si="48"/>
        <v>0.114344058218554</v>
      </c>
      <c r="R66" s="11">
        <f t="shared" si="49"/>
        <v>0.13797</v>
      </c>
      <c r="S66" s="17">
        <f t="shared" si="50"/>
        <v>0.828760297300527</v>
      </c>
      <c r="T66" s="3">
        <v>0.01</v>
      </c>
      <c r="U66" s="18">
        <f t="shared" si="51"/>
        <v>0.00828760297300527</v>
      </c>
      <c r="V66" s="17"/>
      <c r="W66" s="3"/>
      <c r="X66" s="18"/>
      <c r="Y66" s="19">
        <v>0.05</v>
      </c>
      <c r="Z66" s="3">
        <v>0.06</v>
      </c>
      <c r="AA66" s="20">
        <f t="shared" si="52"/>
        <v>0.003</v>
      </c>
      <c r="AB66" s="3">
        <v>0.02</v>
      </c>
      <c r="AC66" s="3">
        <v>0.63</v>
      </c>
      <c r="AD66" s="20">
        <f t="shared" si="53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0.02</v>
      </c>
      <c r="AO66" s="3">
        <v>0.28</v>
      </c>
      <c r="AP66" s="3">
        <f t="shared" si="55"/>
        <v>0.0056</v>
      </c>
      <c r="AQ66" s="1">
        <f t="shared" si="56"/>
        <v>0.0314876029730053</v>
      </c>
      <c r="AR66" s="25">
        <f t="shared" si="57"/>
        <v>137.97</v>
      </c>
      <c r="AS66" s="1">
        <f t="shared" si="58"/>
        <v>0.1</v>
      </c>
      <c r="AT66" s="2">
        <f t="shared" si="62"/>
        <v>0.116666666666667</v>
      </c>
      <c r="AU66" s="1">
        <f t="shared" si="59"/>
        <v>339.582934840836</v>
      </c>
    </row>
    <row r="67" s="1" customFormat="1" spans="1:47">
      <c r="A67" s="6"/>
      <c r="B67" s="6"/>
      <c r="C67" s="9">
        <v>7</v>
      </c>
      <c r="D67" s="12">
        <v>30.0725086112903</v>
      </c>
      <c r="E67" s="13">
        <f t="shared" si="60"/>
        <v>24.6300450503333</v>
      </c>
      <c r="F67" s="9" t="s">
        <v>107</v>
      </c>
      <c r="G67" s="6">
        <v>8</v>
      </c>
      <c r="H67" s="11">
        <f t="shared" si="42"/>
        <v>30.0725086112903</v>
      </c>
      <c r="I67" s="11">
        <f t="shared" si="43"/>
        <v>303.22250861129</v>
      </c>
      <c r="J67" s="11">
        <f t="shared" si="44"/>
        <v>0.597800103179537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3.67610756509371</v>
      </c>
      <c r="P67" s="11">
        <f t="shared" si="47"/>
        <v>2.19757748171209</v>
      </c>
      <c r="Q67" s="16">
        <f t="shared" si="48"/>
        <v>0.219757748171209</v>
      </c>
      <c r="R67" s="11">
        <f t="shared" si="49"/>
        <v>0.13797</v>
      </c>
      <c r="S67" s="17">
        <f t="shared" si="50"/>
        <v>1.59279371001819</v>
      </c>
      <c r="T67" s="3">
        <v>0.01</v>
      </c>
      <c r="U67" s="18">
        <f t="shared" si="51"/>
        <v>0.0159279371001819</v>
      </c>
      <c r="V67" s="17"/>
      <c r="W67" s="3"/>
      <c r="X67" s="18"/>
      <c r="Y67" s="19">
        <v>0.05</v>
      </c>
      <c r="Z67" s="3">
        <v>0.06</v>
      </c>
      <c r="AA67" s="20">
        <f t="shared" si="52"/>
        <v>0.003</v>
      </c>
      <c r="AB67" s="3">
        <v>0.02</v>
      </c>
      <c r="AC67" s="3">
        <v>0.63</v>
      </c>
      <c r="AD67" s="20">
        <f t="shared" si="53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0.02</v>
      </c>
      <c r="AO67" s="3">
        <v>0.28</v>
      </c>
      <c r="AP67" s="3">
        <f t="shared" si="55"/>
        <v>0.0056</v>
      </c>
      <c r="AQ67" s="1">
        <f t="shared" si="56"/>
        <v>0.0391279371001819</v>
      </c>
      <c r="AR67" s="25">
        <f t="shared" si="57"/>
        <v>137.97</v>
      </c>
      <c r="AS67" s="1">
        <f t="shared" si="58"/>
        <v>0.1</v>
      </c>
      <c r="AT67" s="2">
        <f t="shared" si="62"/>
        <v>0.116666666666667</v>
      </c>
      <c r="AU67" s="1">
        <f t="shared" si="59"/>
        <v>421.981302487162</v>
      </c>
    </row>
    <row r="68" s="1" customFormat="1" spans="1:47">
      <c r="A68" s="6"/>
      <c r="B68" s="6"/>
      <c r="C68" s="9">
        <v>8</v>
      </c>
      <c r="D68" s="12">
        <v>27.825862963871</v>
      </c>
      <c r="E68" s="13">
        <f t="shared" si="60"/>
        <v>30.0725086112903</v>
      </c>
      <c r="F68" s="9" t="s">
        <v>107</v>
      </c>
      <c r="G68" s="6">
        <v>9</v>
      </c>
      <c r="H68" s="11">
        <f t="shared" si="42"/>
        <v>27.825862963871</v>
      </c>
      <c r="I68" s="11">
        <f t="shared" si="43"/>
        <v>300.975862963871</v>
      </c>
      <c r="J68" s="11">
        <f t="shared" si="44"/>
        <v>0.470390114272367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2.85823008338161</v>
      </c>
      <c r="P68" s="11">
        <f t="shared" si="47"/>
        <v>1.34448317553859</v>
      </c>
      <c r="Q68" s="16">
        <f t="shared" si="48"/>
        <v>0.134448317553859</v>
      </c>
      <c r="R68" s="11">
        <f t="shared" si="49"/>
        <v>0.13797</v>
      </c>
      <c r="S68" s="17">
        <f t="shared" si="50"/>
        <v>0.974475013074287</v>
      </c>
      <c r="T68" s="3">
        <v>0.01</v>
      </c>
      <c r="U68" s="18">
        <f t="shared" si="51"/>
        <v>0.00974475013074287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0.015</v>
      </c>
      <c r="AC68" s="3">
        <v>0.63</v>
      </c>
      <c r="AD68" s="20">
        <f t="shared" si="53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0.0277947501307429</v>
      </c>
      <c r="AR68" s="25">
        <f t="shared" si="57"/>
        <v>137.97</v>
      </c>
      <c r="AS68" s="1">
        <f t="shared" si="58"/>
        <v>0.1</v>
      </c>
      <c r="AT68" s="2">
        <f t="shared" si="62"/>
        <v>0.116666666666667</v>
      </c>
      <c r="AU68" s="1">
        <f t="shared" si="59"/>
        <v>299.756790971267</v>
      </c>
    </row>
    <row r="69" s="1" customFormat="1" spans="1:47">
      <c r="A69" s="6"/>
      <c r="B69" s="6"/>
      <c r="C69" s="9">
        <v>9</v>
      </c>
      <c r="D69" s="12">
        <v>23.0836691533333</v>
      </c>
      <c r="E69" s="13">
        <f t="shared" si="60"/>
        <v>27.825862963871</v>
      </c>
      <c r="F69" s="9" t="s">
        <v>107</v>
      </c>
      <c r="G69" s="6">
        <v>10</v>
      </c>
      <c r="H69" s="11">
        <f t="shared" si="42"/>
        <v>23.0836691533333</v>
      </c>
      <c r="I69" s="11">
        <f t="shared" si="43"/>
        <v>296.233669153333</v>
      </c>
      <c r="J69" s="11">
        <f t="shared" si="44"/>
        <v>0.280250143342508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2.89344690784302</v>
      </c>
      <c r="P69" s="11">
        <f t="shared" si="47"/>
        <v>0.810888910676944</v>
      </c>
      <c r="Q69" s="16">
        <f t="shared" si="48"/>
        <v>0.0810888910676944</v>
      </c>
      <c r="R69" s="11">
        <f t="shared" si="49"/>
        <v>0.13797</v>
      </c>
      <c r="S69" s="17">
        <f t="shared" si="50"/>
        <v>0.587728426960168</v>
      </c>
      <c r="T69" s="3">
        <v>0.01</v>
      </c>
      <c r="U69" s="18">
        <f t="shared" si="51"/>
        <v>0.00587728426960168</v>
      </c>
      <c r="V69" s="17"/>
      <c r="W69" s="3"/>
      <c r="X69" s="18"/>
      <c r="Y69" s="19">
        <v>0.04</v>
      </c>
      <c r="Z69" s="3">
        <v>0.06</v>
      </c>
      <c r="AA69" s="20">
        <f t="shared" si="52"/>
        <v>0.0024</v>
      </c>
      <c r="AB69" s="3">
        <v>0.015</v>
      </c>
      <c r="AC69" s="3">
        <v>0.63</v>
      </c>
      <c r="AD69" s="20">
        <f t="shared" si="53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0.0239272842696017</v>
      </c>
      <c r="AR69" s="25">
        <f t="shared" si="57"/>
        <v>137.97</v>
      </c>
      <c r="AS69" s="1">
        <f t="shared" si="58"/>
        <v>0.1</v>
      </c>
      <c r="AT69" s="2">
        <f t="shared" si="62"/>
        <v>0.116666666666667</v>
      </c>
      <c r="AU69" s="1">
        <f t="shared" si="59"/>
        <v>258.047505934581</v>
      </c>
    </row>
    <row r="70" s="1" customFormat="1" spans="1:47">
      <c r="A70" s="6"/>
      <c r="B70" s="6"/>
      <c r="C70" s="9">
        <v>10</v>
      </c>
      <c r="D70" s="12">
        <v>16.601663483871</v>
      </c>
      <c r="E70" s="13">
        <f t="shared" si="60"/>
        <v>23.0836691533333</v>
      </c>
      <c r="F70" s="9" t="s">
        <v>107</v>
      </c>
      <c r="G70" s="6">
        <v>11</v>
      </c>
      <c r="H70" s="11">
        <f t="shared" si="42"/>
        <v>16.601663483871</v>
      </c>
      <c r="I70" s="11">
        <f t="shared" si="43"/>
        <v>289.751663483871</v>
      </c>
      <c r="J70" s="11">
        <f t="shared" si="44"/>
        <v>0.134341108491485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1.97843009730777</v>
      </c>
      <c r="O70" s="11">
        <f t="shared" si="61"/>
        <v>1.4838278998583</v>
      </c>
      <c r="P70" s="11">
        <f t="shared" si="47"/>
        <v>0.199339084877557</v>
      </c>
      <c r="Q70" s="16">
        <f t="shared" si="48"/>
        <v>0.0199339084877557</v>
      </c>
      <c r="R70" s="11">
        <f t="shared" si="49"/>
        <v>0.13797</v>
      </c>
      <c r="S70" s="17">
        <f t="shared" si="50"/>
        <v>0.144480020930316</v>
      </c>
      <c r="T70" s="3">
        <v>0.01</v>
      </c>
      <c r="U70" s="18">
        <f t="shared" si="51"/>
        <v>0.00144480020930316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0.0137448002093032</v>
      </c>
      <c r="AR70" s="25">
        <f t="shared" si="57"/>
        <v>137.97</v>
      </c>
      <c r="AS70" s="1">
        <f t="shared" si="58"/>
        <v>0.1</v>
      </c>
      <c r="AT70" s="2">
        <f t="shared" si="62"/>
        <v>0.116666666666667</v>
      </c>
      <c r="AU70" s="1">
        <f t="shared" si="59"/>
        <v>148.232928301262</v>
      </c>
    </row>
    <row r="71" s="1" customFormat="1" spans="1:48">
      <c r="A71" s="6"/>
      <c r="B71" s="6"/>
      <c r="C71" s="9">
        <v>11</v>
      </c>
      <c r="D71" s="12">
        <v>11.0395241511</v>
      </c>
      <c r="E71" s="13">
        <f t="shared" si="60"/>
        <v>16.601663483871</v>
      </c>
      <c r="F71" s="9" t="s">
        <v>109</v>
      </c>
      <c r="G71" s="6">
        <v>12</v>
      </c>
      <c r="H71" s="11">
        <f t="shared" si="42"/>
        <v>11.0395241511</v>
      </c>
      <c r="I71" s="11">
        <f t="shared" si="43"/>
        <v>284.1895241511</v>
      </c>
      <c r="J71" s="11">
        <f t="shared" si="44"/>
        <v>0.0695947084429894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2.66418881498075</v>
      </c>
      <c r="P71" s="11">
        <f t="shared" si="47"/>
        <v>0.185413443815658</v>
      </c>
      <c r="Q71" s="16">
        <f t="shared" si="48"/>
        <v>0.0185413443815658</v>
      </c>
      <c r="R71" s="11">
        <f t="shared" si="49"/>
        <v>0.13797</v>
      </c>
      <c r="S71" s="17">
        <f t="shared" si="50"/>
        <v>0.134386782500296</v>
      </c>
      <c r="T71" s="3">
        <v>0.01</v>
      </c>
      <c r="U71" s="18">
        <f t="shared" si="51"/>
        <v>0.00134386782500296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0.013643867825003</v>
      </c>
      <c r="AR71" s="25">
        <f t="shared" si="57"/>
        <v>137.97</v>
      </c>
      <c r="AS71" s="1">
        <f t="shared" si="58"/>
        <v>0.1</v>
      </c>
      <c r="AT71" s="2">
        <f t="shared" si="62"/>
        <v>0.116666666666667</v>
      </c>
      <c r="AU71" s="1">
        <f t="shared" si="59"/>
        <v>147.144407358257</v>
      </c>
      <c r="AV71" s="1">
        <f>SUM(AU60:AU71)</f>
        <v>2708.85255985247</v>
      </c>
    </row>
    <row r="72" s="1" customFormat="1" spans="1:46">
      <c r="A72" s="6"/>
      <c r="B72" s="6"/>
      <c r="C72" s="9">
        <v>12</v>
      </c>
      <c r="D72" s="12">
        <v>4.52716653816129</v>
      </c>
      <c r="E72" s="13">
        <f t="shared" si="60"/>
        <v>11.0395241511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6</v>
      </c>
      <c r="E76" s="9"/>
      <c r="F76" s="9"/>
      <c r="G76" s="6">
        <v>1</v>
      </c>
      <c r="H76" s="11">
        <f t="shared" ref="H76:H87" si="63">E77</f>
        <v>6</v>
      </c>
      <c r="I76" s="11">
        <f t="shared" ref="I76:I87" si="64">H76+273.15</f>
        <v>279.15</v>
      </c>
      <c r="J76" s="11">
        <f t="shared" ref="J76:J87" si="65">EXP(($C$18*(I76-$C$16))/($C$19*I76*$C$16))</f>
        <v>0.0374932232426917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0.0029342977618548</v>
      </c>
      <c r="Q76" s="16">
        <f t="shared" ref="Q76:Q87" si="69">P76*$B$78</f>
        <v>0.000381458709041125</v>
      </c>
      <c r="R76" s="11">
        <f t="shared" ref="R76:R87" si="70">L76*$B$78</f>
        <v>0.0101740708333333</v>
      </c>
      <c r="S76" s="17">
        <f t="shared" ref="S76:S87" si="71">Q76/R76</f>
        <v>0.0374932232426918</v>
      </c>
      <c r="T76" s="3">
        <v>0.01</v>
      </c>
      <c r="U76" s="18">
        <f t="shared" ref="U76:U87" si="72">S76*T76</f>
        <v>0.000374932232426918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0.0119749322324269</v>
      </c>
      <c r="AR76" s="25">
        <f t="shared" ref="AR76:AR87" si="77">$B$76/12</f>
        <v>7.82620833333333</v>
      </c>
      <c r="AS76" s="1">
        <f t="shared" ref="AS76:AS87" si="78">$B$78</f>
        <v>0.13</v>
      </c>
      <c r="AT76" s="2">
        <f>$E$8/12</f>
        <v>1.84166666666667</v>
      </c>
      <c r="AU76" s="1">
        <f t="shared" ref="AU76:AU87" si="79">AT76*10000*AS76*0.67*AR76*AQ76</f>
        <v>150.332767188838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4.22130729135484</v>
      </c>
      <c r="E77" s="13">
        <f t="shared" ref="E77:E88" si="80">D76</f>
        <v>6</v>
      </c>
      <c r="F77" s="9" t="s">
        <v>107</v>
      </c>
      <c r="G77" s="6">
        <v>2</v>
      </c>
      <c r="H77" s="11">
        <f t="shared" si="63"/>
        <v>4.22130729135484</v>
      </c>
      <c r="I77" s="11">
        <f t="shared" si="64"/>
        <v>277.371307291355</v>
      </c>
      <c r="J77" s="11">
        <f t="shared" si="65"/>
        <v>0.0299786410500709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0.153589868904812</v>
      </c>
      <c r="P77" s="11">
        <f t="shared" si="68"/>
        <v>0.00460441554882479</v>
      </c>
      <c r="Q77" s="16">
        <f t="shared" si="69"/>
        <v>0.000598574021347223</v>
      </c>
      <c r="R77" s="11">
        <f t="shared" si="70"/>
        <v>0.0101740708333333</v>
      </c>
      <c r="S77" s="17">
        <f t="shared" si="71"/>
        <v>0.0588332862187391</v>
      </c>
      <c r="T77" s="3">
        <v>0.01</v>
      </c>
      <c r="U77" s="18">
        <f t="shared" si="72"/>
        <v>0.000588332862187391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0.0121883328621874</v>
      </c>
      <c r="AR77" s="25">
        <f t="shared" si="77"/>
        <v>7.82620833333333</v>
      </c>
      <c r="AS77" s="1">
        <f t="shared" si="78"/>
        <v>0.13</v>
      </c>
      <c r="AT77" s="2">
        <f t="shared" ref="AT77:AT87" si="82">$E$8/12</f>
        <v>1.84166666666667</v>
      </c>
      <c r="AU77" s="1">
        <f t="shared" si="79"/>
        <v>153.011789213268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5.52468283885714</v>
      </c>
      <c r="E78" s="13">
        <f t="shared" si="80"/>
        <v>4.22130729135484</v>
      </c>
      <c r="F78" s="9" t="s">
        <v>107</v>
      </c>
      <c r="G78" s="6">
        <v>3</v>
      </c>
      <c r="H78" s="11">
        <f t="shared" si="63"/>
        <v>5.52468283885714</v>
      </c>
      <c r="I78" s="11">
        <f t="shared" si="64"/>
        <v>278.674682838857</v>
      </c>
      <c r="J78" s="11">
        <f t="shared" si="65"/>
        <v>0.0353277030079564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0.22724753668932</v>
      </c>
      <c r="P78" s="11">
        <f t="shared" si="68"/>
        <v>0.00802813348544999</v>
      </c>
      <c r="Q78" s="16">
        <f t="shared" si="69"/>
        <v>0.0010436573531085</v>
      </c>
      <c r="R78" s="11">
        <f t="shared" si="70"/>
        <v>0.0101740708333333</v>
      </c>
      <c r="S78" s="17">
        <f t="shared" si="71"/>
        <v>0.102580114705823</v>
      </c>
      <c r="T78" s="3">
        <v>0.01</v>
      </c>
      <c r="U78" s="18">
        <f t="shared" si="72"/>
        <v>0.00102580114705823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0.0126258011470582</v>
      </c>
      <c r="AR78" s="25">
        <f t="shared" si="77"/>
        <v>7.82620833333333</v>
      </c>
      <c r="AS78" s="1">
        <f t="shared" si="78"/>
        <v>0.13</v>
      </c>
      <c r="AT78" s="2">
        <f t="shared" si="82"/>
        <v>1.84166666666667</v>
      </c>
      <c r="AU78" s="1">
        <f t="shared" si="79"/>
        <v>158.503746624426</v>
      </c>
    </row>
    <row r="79" s="1" customFormat="1" spans="1:47">
      <c r="A79" s="6"/>
      <c r="B79" s="6"/>
      <c r="C79" s="9">
        <v>3</v>
      </c>
      <c r="D79" s="12">
        <v>9.3303018166129</v>
      </c>
      <c r="E79" s="13">
        <f t="shared" si="80"/>
        <v>5.52468283885714</v>
      </c>
      <c r="F79" s="9" t="s">
        <v>107</v>
      </c>
      <c r="G79" s="6">
        <v>4</v>
      </c>
      <c r="H79" s="11">
        <f t="shared" si="63"/>
        <v>9.3303018166129</v>
      </c>
      <c r="I79" s="11">
        <f t="shared" si="64"/>
        <v>282.480301816613</v>
      </c>
      <c r="J79" s="11">
        <f t="shared" si="65"/>
        <v>0.0565643861985682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0.297481486537204</v>
      </c>
      <c r="P79" s="11">
        <f t="shared" si="68"/>
        <v>0.0168268576914146</v>
      </c>
      <c r="Q79" s="16">
        <f t="shared" si="69"/>
        <v>0.00218749149988389</v>
      </c>
      <c r="R79" s="11">
        <f t="shared" si="70"/>
        <v>0.0101740708333333</v>
      </c>
      <c r="S79" s="17">
        <f t="shared" si="71"/>
        <v>0.215006513687424</v>
      </c>
      <c r="T79" s="3">
        <v>0.01</v>
      </c>
      <c r="U79" s="18">
        <f t="shared" si="72"/>
        <v>0.00215006513687424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0.0137500651368742</v>
      </c>
      <c r="AR79" s="25">
        <f t="shared" si="77"/>
        <v>7.82620833333333</v>
      </c>
      <c r="AS79" s="1">
        <f t="shared" si="78"/>
        <v>0.13</v>
      </c>
      <c r="AT79" s="2">
        <f t="shared" si="82"/>
        <v>1.84166666666667</v>
      </c>
      <c r="AU79" s="1">
        <f t="shared" si="79"/>
        <v>172.617706800512</v>
      </c>
    </row>
    <row r="80" s="1" customFormat="1" spans="1:47">
      <c r="A80" s="6"/>
      <c r="B80" s="6"/>
      <c r="C80" s="9">
        <v>4</v>
      </c>
      <c r="D80" s="12">
        <v>17.188321652</v>
      </c>
      <c r="E80" s="13">
        <f t="shared" si="80"/>
        <v>9.3303018166129</v>
      </c>
      <c r="F80" s="9" t="s">
        <v>107</v>
      </c>
      <c r="G80" s="6">
        <v>5</v>
      </c>
      <c r="H80" s="11">
        <f t="shared" si="63"/>
        <v>17.188321652</v>
      </c>
      <c r="I80" s="11">
        <f t="shared" si="64"/>
        <v>290.338321652</v>
      </c>
      <c r="J80" s="11">
        <f t="shared" si="65"/>
        <v>0.143779701600463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0.2666218974035</v>
      </c>
      <c r="O80" s="11">
        <f t="shared" si="81"/>
        <v>0.0922948147756227</v>
      </c>
      <c r="P80" s="11">
        <f t="shared" si="68"/>
        <v>0.0132701209277091</v>
      </c>
      <c r="Q80" s="16">
        <f t="shared" si="69"/>
        <v>0.00172511572060218</v>
      </c>
      <c r="R80" s="11">
        <f t="shared" si="70"/>
        <v>0.0101740708333333</v>
      </c>
      <c r="S80" s="17">
        <f t="shared" si="71"/>
        <v>0.169560026548094</v>
      </c>
      <c r="T80" s="3">
        <v>0.01</v>
      </c>
      <c r="U80" s="18">
        <f t="shared" si="72"/>
        <v>0.00169560026548094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0.0207956002654809</v>
      </c>
      <c r="AR80" s="25">
        <f t="shared" si="77"/>
        <v>7.82620833333333</v>
      </c>
      <c r="AS80" s="1">
        <f t="shared" si="78"/>
        <v>0.13</v>
      </c>
      <c r="AT80" s="2">
        <f t="shared" si="82"/>
        <v>1.84166666666667</v>
      </c>
      <c r="AU80" s="1">
        <f t="shared" si="79"/>
        <v>261.067041765554</v>
      </c>
    </row>
    <row r="81" s="1" customFormat="1" spans="1:47">
      <c r="A81" s="6"/>
      <c r="B81" s="6"/>
      <c r="C81" s="9">
        <v>5</v>
      </c>
      <c r="D81" s="12">
        <v>22.3061104735484</v>
      </c>
      <c r="E81" s="13">
        <f t="shared" si="80"/>
        <v>17.188321652</v>
      </c>
      <c r="F81" s="9" t="s">
        <v>109</v>
      </c>
      <c r="G81" s="6">
        <v>6</v>
      </c>
      <c r="H81" s="11">
        <f t="shared" si="63"/>
        <v>22.3061104735484</v>
      </c>
      <c r="I81" s="11">
        <f t="shared" si="64"/>
        <v>295.456110473548</v>
      </c>
      <c r="J81" s="11">
        <f t="shared" si="65"/>
        <v>0.257027090686331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0.157286777181247</v>
      </c>
      <c r="P81" s="11">
        <f t="shared" si="68"/>
        <v>0.0404269627423252</v>
      </c>
      <c r="Q81" s="16">
        <f t="shared" si="69"/>
        <v>0.00525550515650227</v>
      </c>
      <c r="R81" s="11">
        <f t="shared" si="70"/>
        <v>0.0101740708333333</v>
      </c>
      <c r="S81" s="17">
        <f t="shared" si="71"/>
        <v>0.516558734708595</v>
      </c>
      <c r="T81" s="3">
        <v>0.01</v>
      </c>
      <c r="U81" s="18">
        <f t="shared" si="72"/>
        <v>0.00516558734708595</v>
      </c>
      <c r="V81" s="17"/>
      <c r="W81" s="3"/>
      <c r="X81" s="18"/>
      <c r="Y81" s="19">
        <v>0.05</v>
      </c>
      <c r="Z81" s="3">
        <v>0.17</v>
      </c>
      <c r="AA81" s="20">
        <f t="shared" si="73"/>
        <v>0.0085</v>
      </c>
      <c r="AB81" s="3">
        <v>0.02</v>
      </c>
      <c r="AC81" s="3">
        <v>0.03</v>
      </c>
      <c r="AD81" s="20">
        <f t="shared" si="74"/>
        <v>0.0006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0.02</v>
      </c>
      <c r="AO81" s="3">
        <v>0.79</v>
      </c>
      <c r="AP81" s="3">
        <f t="shared" si="75"/>
        <v>0.0158</v>
      </c>
      <c r="AQ81" s="1">
        <f t="shared" si="76"/>
        <v>0.030065587347086</v>
      </c>
      <c r="AR81" s="25">
        <f t="shared" si="77"/>
        <v>7.82620833333333</v>
      </c>
      <c r="AS81" s="1">
        <f t="shared" si="78"/>
        <v>0.13</v>
      </c>
      <c r="AT81" s="2">
        <f t="shared" si="82"/>
        <v>1.84166666666667</v>
      </c>
      <c r="AU81" s="1">
        <f t="shared" si="79"/>
        <v>377.442047714129</v>
      </c>
    </row>
    <row r="82" s="1" customFormat="1" spans="1:47">
      <c r="A82" s="6"/>
      <c r="B82" s="6"/>
      <c r="C82" s="9">
        <v>6</v>
      </c>
      <c r="D82" s="12">
        <v>24.6300450503333</v>
      </c>
      <c r="E82" s="13">
        <f t="shared" si="80"/>
        <v>22.3061104735484</v>
      </c>
      <c r="F82" s="9" t="s">
        <v>107</v>
      </c>
      <c r="G82" s="6">
        <v>7</v>
      </c>
      <c r="H82" s="11">
        <f t="shared" si="63"/>
        <v>24.6300450503333</v>
      </c>
      <c r="I82" s="11">
        <f t="shared" si="64"/>
        <v>297.780045050333</v>
      </c>
      <c r="J82" s="11">
        <f t="shared" si="65"/>
        <v>0.332410191737663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0.195121897772255</v>
      </c>
      <c r="P82" s="11">
        <f t="shared" si="68"/>
        <v>0.0648605074506919</v>
      </c>
      <c r="Q82" s="16">
        <f t="shared" si="69"/>
        <v>0.00843186596858995</v>
      </c>
      <c r="R82" s="11">
        <f t="shared" si="70"/>
        <v>0.0101740708333333</v>
      </c>
      <c r="S82" s="17">
        <f t="shared" si="71"/>
        <v>0.828760297300529</v>
      </c>
      <c r="T82" s="3">
        <v>0.01</v>
      </c>
      <c r="U82" s="18">
        <f t="shared" si="72"/>
        <v>0.00828760297300529</v>
      </c>
      <c r="V82" s="17"/>
      <c r="W82" s="3"/>
      <c r="X82" s="18"/>
      <c r="Y82" s="19">
        <v>0.05</v>
      </c>
      <c r="Z82" s="3">
        <v>0.17</v>
      </c>
      <c r="AA82" s="20">
        <f t="shared" si="73"/>
        <v>0.0085</v>
      </c>
      <c r="AB82" s="3">
        <v>0.02</v>
      </c>
      <c r="AC82" s="3">
        <v>0.03</v>
      </c>
      <c r="AD82" s="20">
        <f t="shared" si="74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5"/>
        <v>0.0158</v>
      </c>
      <c r="AQ82" s="1">
        <f t="shared" si="76"/>
        <v>0.0331876029730053</v>
      </c>
      <c r="AR82" s="25">
        <f t="shared" si="77"/>
        <v>7.82620833333333</v>
      </c>
      <c r="AS82" s="1">
        <f t="shared" si="78"/>
        <v>0.13</v>
      </c>
      <c r="AT82" s="2">
        <f t="shared" si="82"/>
        <v>1.84166666666667</v>
      </c>
      <c r="AU82" s="1">
        <f t="shared" si="79"/>
        <v>416.635693167947</v>
      </c>
    </row>
    <row r="83" s="1" customFormat="1" spans="1:47">
      <c r="A83" s="6"/>
      <c r="B83" s="6"/>
      <c r="C83" s="9">
        <v>7</v>
      </c>
      <c r="D83" s="12">
        <v>30.0725086112903</v>
      </c>
      <c r="E83" s="13">
        <f t="shared" si="80"/>
        <v>24.6300450503333</v>
      </c>
      <c r="F83" s="9" t="s">
        <v>107</v>
      </c>
      <c r="G83" s="6">
        <v>8</v>
      </c>
      <c r="H83" s="11">
        <f t="shared" si="63"/>
        <v>30.0725086112903</v>
      </c>
      <c r="I83" s="11">
        <f t="shared" si="64"/>
        <v>303.22250861129</v>
      </c>
      <c r="J83" s="11">
        <f t="shared" si="65"/>
        <v>0.597800103179537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0.208523473654896</v>
      </c>
      <c r="P83" s="11">
        <f t="shared" si="68"/>
        <v>0.124655354066253</v>
      </c>
      <c r="Q83" s="16">
        <f t="shared" si="69"/>
        <v>0.0162051960286128</v>
      </c>
      <c r="R83" s="11">
        <f t="shared" si="70"/>
        <v>0.0101740708333333</v>
      </c>
      <c r="S83" s="17">
        <f t="shared" si="71"/>
        <v>1.59279371001819</v>
      </c>
      <c r="T83" s="3">
        <v>0.01</v>
      </c>
      <c r="U83" s="18">
        <f t="shared" si="72"/>
        <v>0.0159279371001819</v>
      </c>
      <c r="V83" s="17"/>
      <c r="W83" s="3"/>
      <c r="X83" s="18"/>
      <c r="Y83" s="19">
        <v>0.05</v>
      </c>
      <c r="Z83" s="3">
        <v>0.17</v>
      </c>
      <c r="AA83" s="20">
        <f t="shared" si="73"/>
        <v>0.0085</v>
      </c>
      <c r="AB83" s="3">
        <v>0.02</v>
      </c>
      <c r="AC83" s="3">
        <v>0.03</v>
      </c>
      <c r="AD83" s="20">
        <f t="shared" si="74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5"/>
        <v>0.0158</v>
      </c>
      <c r="AQ83" s="1">
        <f t="shared" si="76"/>
        <v>0.0408279371001819</v>
      </c>
      <c r="AR83" s="25">
        <f t="shared" si="77"/>
        <v>7.82620833333333</v>
      </c>
      <c r="AS83" s="1">
        <f t="shared" si="78"/>
        <v>0.13</v>
      </c>
      <c r="AT83" s="2">
        <f t="shared" si="82"/>
        <v>1.84166666666667</v>
      </c>
      <c r="AU83" s="1">
        <f t="shared" si="79"/>
        <v>512.55210833358</v>
      </c>
    </row>
    <row r="84" s="1" customFormat="1" spans="1:47">
      <c r="A84" s="6"/>
      <c r="B84" s="6"/>
      <c r="C84" s="9">
        <v>8</v>
      </c>
      <c r="D84" s="12">
        <v>27.825862963871</v>
      </c>
      <c r="E84" s="13">
        <f t="shared" si="80"/>
        <v>30.0725086112903</v>
      </c>
      <c r="F84" s="9" t="s">
        <v>107</v>
      </c>
      <c r="G84" s="6">
        <v>9</v>
      </c>
      <c r="H84" s="11">
        <f t="shared" si="63"/>
        <v>27.825862963871</v>
      </c>
      <c r="I84" s="11">
        <f t="shared" si="64"/>
        <v>300.975862963871</v>
      </c>
      <c r="J84" s="11">
        <f t="shared" si="65"/>
        <v>0.470390114272367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0.162130202921977</v>
      </c>
      <c r="P84" s="11">
        <f t="shared" si="68"/>
        <v>0.0762644446794709</v>
      </c>
      <c r="Q84" s="16">
        <f t="shared" si="69"/>
        <v>0.00991437780833121</v>
      </c>
      <c r="R84" s="11">
        <f t="shared" si="70"/>
        <v>0.0101740708333333</v>
      </c>
      <c r="S84" s="17">
        <f t="shared" si="71"/>
        <v>0.974475013074289</v>
      </c>
      <c r="T84" s="3">
        <v>0.01</v>
      </c>
      <c r="U84" s="18">
        <f t="shared" si="72"/>
        <v>0.00974475013074289</v>
      </c>
      <c r="V84" s="17"/>
      <c r="W84" s="3"/>
      <c r="X84" s="18"/>
      <c r="Y84" s="19">
        <v>0.04</v>
      </c>
      <c r="Z84" s="3">
        <v>0.17</v>
      </c>
      <c r="AA84" s="20">
        <f t="shared" si="73"/>
        <v>0.0068</v>
      </c>
      <c r="AB84" s="3">
        <v>0.015</v>
      </c>
      <c r="AC84" s="3">
        <v>0.03</v>
      </c>
      <c r="AD84" s="20">
        <f t="shared" si="74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0.0288447501307429</v>
      </c>
      <c r="AR84" s="25">
        <f t="shared" si="77"/>
        <v>7.82620833333333</v>
      </c>
      <c r="AS84" s="1">
        <f t="shared" si="78"/>
        <v>0.13</v>
      </c>
      <c r="AT84" s="2">
        <f t="shared" si="82"/>
        <v>1.84166666666667</v>
      </c>
      <c r="AU84" s="1">
        <f t="shared" si="79"/>
        <v>362.115711543057</v>
      </c>
    </row>
    <row r="85" s="1" customFormat="1" spans="1:47">
      <c r="A85" s="6"/>
      <c r="B85" s="6"/>
      <c r="C85" s="9">
        <v>9</v>
      </c>
      <c r="D85" s="12">
        <v>23.0836691533333</v>
      </c>
      <c r="E85" s="13">
        <f t="shared" si="80"/>
        <v>27.825862963871</v>
      </c>
      <c r="F85" s="9" t="s">
        <v>107</v>
      </c>
      <c r="G85" s="6">
        <v>10</v>
      </c>
      <c r="H85" s="11">
        <f t="shared" si="63"/>
        <v>23.0836691533333</v>
      </c>
      <c r="I85" s="11">
        <f t="shared" si="64"/>
        <v>296.233669153333</v>
      </c>
      <c r="J85" s="11">
        <f t="shared" si="65"/>
        <v>0.280250143342508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0.16412784157584</v>
      </c>
      <c r="P85" s="11">
        <f t="shared" si="68"/>
        <v>0.0459968511281256</v>
      </c>
      <c r="Q85" s="16">
        <f t="shared" si="69"/>
        <v>0.00597959064665633</v>
      </c>
      <c r="R85" s="11">
        <f t="shared" si="70"/>
        <v>0.0101740708333333</v>
      </c>
      <c r="S85" s="17">
        <f t="shared" si="71"/>
        <v>0.58772842696017</v>
      </c>
      <c r="T85" s="3">
        <v>0.01</v>
      </c>
      <c r="U85" s="18">
        <f t="shared" si="72"/>
        <v>0.0058772842696017</v>
      </c>
      <c r="V85" s="17"/>
      <c r="W85" s="3"/>
      <c r="X85" s="18"/>
      <c r="Y85" s="19">
        <v>0.04</v>
      </c>
      <c r="Z85" s="3">
        <v>0.17</v>
      </c>
      <c r="AA85" s="20">
        <f t="shared" si="73"/>
        <v>0.0068</v>
      </c>
      <c r="AB85" s="3">
        <v>0.015</v>
      </c>
      <c r="AC85" s="3">
        <v>0.03</v>
      </c>
      <c r="AD85" s="20">
        <f t="shared" si="74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0.0249772842696017</v>
      </c>
      <c r="AR85" s="25">
        <f t="shared" si="77"/>
        <v>7.82620833333333</v>
      </c>
      <c r="AS85" s="1">
        <f t="shared" si="78"/>
        <v>0.13</v>
      </c>
      <c r="AT85" s="2">
        <f t="shared" si="82"/>
        <v>1.84166666666667</v>
      </c>
      <c r="AU85" s="1">
        <f t="shared" si="79"/>
        <v>313.563716957291</v>
      </c>
    </row>
    <row r="86" s="1" customFormat="1" spans="1:47">
      <c r="A86" s="6"/>
      <c r="B86" s="6"/>
      <c r="C86" s="9">
        <v>10</v>
      </c>
      <c r="D86" s="12">
        <v>16.601663483871</v>
      </c>
      <c r="E86" s="13">
        <f t="shared" si="80"/>
        <v>23.0836691533333</v>
      </c>
      <c r="F86" s="9" t="s">
        <v>107</v>
      </c>
      <c r="G86" s="6">
        <v>11</v>
      </c>
      <c r="H86" s="11">
        <f t="shared" si="63"/>
        <v>16.601663483871</v>
      </c>
      <c r="I86" s="11">
        <f t="shared" si="64"/>
        <v>289.751663483871</v>
      </c>
      <c r="J86" s="11">
        <f t="shared" si="65"/>
        <v>0.134341108491485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0.112224440925328</v>
      </c>
      <c r="O86" s="11">
        <f t="shared" si="81"/>
        <v>0.084168632855719</v>
      </c>
      <c r="P86" s="11">
        <f t="shared" si="68"/>
        <v>0.0113073074380502</v>
      </c>
      <c r="Q86" s="16">
        <f t="shared" si="69"/>
        <v>0.00146994996694652</v>
      </c>
      <c r="R86" s="11">
        <f t="shared" si="70"/>
        <v>0.0101740708333333</v>
      </c>
      <c r="S86" s="17">
        <f t="shared" si="71"/>
        <v>0.144480020930317</v>
      </c>
      <c r="T86" s="3">
        <v>0.01</v>
      </c>
      <c r="U86" s="18">
        <f t="shared" si="72"/>
        <v>0.00144480020930317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0.0130448002093032</v>
      </c>
      <c r="AR86" s="25">
        <f t="shared" si="77"/>
        <v>7.82620833333333</v>
      </c>
      <c r="AS86" s="1">
        <f t="shared" si="78"/>
        <v>0.13</v>
      </c>
      <c r="AT86" s="2">
        <f t="shared" si="82"/>
        <v>1.84166666666667</v>
      </c>
      <c r="AU86" s="1">
        <f t="shared" si="79"/>
        <v>163.763842235342</v>
      </c>
    </row>
    <row r="87" s="1" customFormat="1" spans="1:48">
      <c r="A87" s="6"/>
      <c r="B87" s="6"/>
      <c r="C87" s="9">
        <v>11</v>
      </c>
      <c r="D87" s="12">
        <v>11.0395241511</v>
      </c>
      <c r="E87" s="13">
        <f t="shared" si="80"/>
        <v>16.601663483871</v>
      </c>
      <c r="F87" s="9" t="s">
        <v>109</v>
      </c>
      <c r="G87" s="6">
        <v>12</v>
      </c>
      <c r="H87" s="11">
        <f t="shared" si="63"/>
        <v>11.0395241511</v>
      </c>
      <c r="I87" s="11">
        <f t="shared" si="64"/>
        <v>284.1895241511</v>
      </c>
      <c r="J87" s="11">
        <f t="shared" si="65"/>
        <v>0.0695947084429894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0.151123408751002</v>
      </c>
      <c r="P87" s="11">
        <f t="shared" si="68"/>
        <v>0.0105173895709367</v>
      </c>
      <c r="Q87" s="16">
        <f t="shared" si="69"/>
        <v>0.00136726064422177</v>
      </c>
      <c r="R87" s="11">
        <f t="shared" si="70"/>
        <v>0.0101740708333333</v>
      </c>
      <c r="S87" s="17">
        <f t="shared" si="71"/>
        <v>0.134386782500296</v>
      </c>
      <c r="T87" s="3">
        <v>0.01</v>
      </c>
      <c r="U87" s="18">
        <f t="shared" si="72"/>
        <v>0.00134386782500296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0.012943867825003</v>
      </c>
      <c r="AR87" s="25">
        <f t="shared" si="77"/>
        <v>7.82620833333333</v>
      </c>
      <c r="AS87" s="1">
        <f t="shared" si="78"/>
        <v>0.13</v>
      </c>
      <c r="AT87" s="2">
        <f t="shared" si="82"/>
        <v>1.84166666666667</v>
      </c>
      <c r="AU87" s="1">
        <f t="shared" si="79"/>
        <v>162.496741567354</v>
      </c>
      <c r="AV87" s="1">
        <f>SUM(AU76:AU87)</f>
        <v>3204.1029131113</v>
      </c>
    </row>
    <row r="88" s="1" customFormat="1" spans="1:46">
      <c r="A88" s="6"/>
      <c r="B88" s="6"/>
      <c r="C88" s="9">
        <v>12</v>
      </c>
      <c r="D88" s="12">
        <v>4.52716653816129</v>
      </c>
      <c r="E88" s="13">
        <f t="shared" si="80"/>
        <v>11.0395241511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6</v>
      </c>
      <c r="E91" s="9"/>
      <c r="F91" s="9"/>
      <c r="G91" s="6">
        <v>1</v>
      </c>
      <c r="H91" s="11">
        <f t="shared" ref="H91:H102" si="83">E92</f>
        <v>6</v>
      </c>
      <c r="I91" s="11">
        <f t="shared" ref="I91:I102" si="84">H91+273.15</f>
        <v>279.15</v>
      </c>
      <c r="J91" s="11">
        <f t="shared" ref="J91:J102" si="85">EXP(($C$18*(I91-$C$16))/($C$19*I91*$C$16))</f>
        <v>0.0374932232426917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0.00284648550858515</v>
      </c>
      <c r="Q91" s="16">
        <f t="shared" ref="Q91:Q102" si="89">P91*$B$93</f>
        <v>0.000512367391545327</v>
      </c>
      <c r="R91" s="11">
        <f t="shared" ref="R91:R102" si="90">L91*$B$93</f>
        <v>0.0136656</v>
      </c>
      <c r="S91" s="17">
        <f t="shared" ref="S91:S102" si="91">Q91/R91</f>
        <v>0.0374932232426917</v>
      </c>
      <c r="T91" s="3">
        <v>0.01</v>
      </c>
      <c r="U91" s="18">
        <f t="shared" ref="U91:U102" si="92">S91*T91</f>
        <v>0.000374932232426917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0.0151749322324269</v>
      </c>
      <c r="AR91" s="25">
        <f t="shared" ref="AR91:AR102" si="96">$B$91/12</f>
        <v>7.592</v>
      </c>
      <c r="AS91" s="1">
        <f t="shared" ref="AS91:AS102" si="97">$B$93</f>
        <v>0.18</v>
      </c>
      <c r="AT91" s="2">
        <f>$E$7/12</f>
        <v>76.4916666666667</v>
      </c>
      <c r="AU91" s="1">
        <f t="shared" ref="AU91:AU102" si="98">AT91*10000*AS91*0.67*AR91*AQ91</f>
        <v>10627.8249196772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4.22130729135484</v>
      </c>
      <c r="E92" s="13">
        <f t="shared" ref="E92:E103" si="99">D91</f>
        <v>6</v>
      </c>
      <c r="F92" s="9" t="s">
        <v>107</v>
      </c>
      <c r="G92" s="6">
        <v>2</v>
      </c>
      <c r="H92" s="11">
        <f t="shared" si="83"/>
        <v>4.22130729135484</v>
      </c>
      <c r="I92" s="11">
        <f t="shared" si="84"/>
        <v>277.371307291355</v>
      </c>
      <c r="J92" s="11">
        <f t="shared" si="85"/>
        <v>0.0299786410500709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0.148993514491415</v>
      </c>
      <c r="P92" s="11">
        <f t="shared" si="88"/>
        <v>0.00446662308972666</v>
      </c>
      <c r="Q92" s="16">
        <f t="shared" si="89"/>
        <v>0.000803992156150799</v>
      </c>
      <c r="R92" s="11">
        <f t="shared" si="90"/>
        <v>0.0136656</v>
      </c>
      <c r="S92" s="17">
        <f t="shared" si="91"/>
        <v>0.0588332862187389</v>
      </c>
      <c r="T92" s="3">
        <v>0.01</v>
      </c>
      <c r="U92" s="18">
        <f t="shared" si="92"/>
        <v>0.000588332862187389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0.0153883328621874</v>
      </c>
      <c r="AR92" s="25">
        <f t="shared" si="96"/>
        <v>7.592</v>
      </c>
      <c r="AS92" s="1">
        <f t="shared" si="97"/>
        <v>0.18</v>
      </c>
      <c r="AT92" s="2">
        <f t="shared" ref="AT92:AT102" si="101">$E$7/12</f>
        <v>76.4916666666667</v>
      </c>
      <c r="AU92" s="1">
        <f t="shared" si="98"/>
        <v>10777.280910393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5.52468283885714</v>
      </c>
      <c r="E93" s="13">
        <f t="shared" si="99"/>
        <v>4.22130729135484</v>
      </c>
      <c r="F93" s="9" t="s">
        <v>107</v>
      </c>
      <c r="G93" s="6">
        <v>3</v>
      </c>
      <c r="H93" s="11">
        <f t="shared" si="83"/>
        <v>5.52468283885714</v>
      </c>
      <c r="I93" s="11">
        <f t="shared" si="84"/>
        <v>278.674682838857</v>
      </c>
      <c r="J93" s="11">
        <f t="shared" si="85"/>
        <v>0.0353277030079564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0.220446891401688</v>
      </c>
      <c r="P93" s="11">
        <f t="shared" si="88"/>
        <v>0.00778788230846606</v>
      </c>
      <c r="Q93" s="16">
        <f t="shared" si="89"/>
        <v>0.00140181881552389</v>
      </c>
      <c r="R93" s="11">
        <f t="shared" si="90"/>
        <v>0.0136656</v>
      </c>
      <c r="S93" s="17">
        <f t="shared" si="91"/>
        <v>0.102580114705823</v>
      </c>
      <c r="T93" s="3">
        <v>0.01</v>
      </c>
      <c r="U93" s="18">
        <f t="shared" si="92"/>
        <v>0.00102580114705823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0.0158258011470582</v>
      </c>
      <c r="AR93" s="25">
        <f t="shared" si="96"/>
        <v>7.592</v>
      </c>
      <c r="AS93" s="1">
        <f t="shared" si="97"/>
        <v>0.18</v>
      </c>
      <c r="AT93" s="2">
        <f t="shared" si="101"/>
        <v>76.4916666666667</v>
      </c>
      <c r="AU93" s="1">
        <f t="shared" si="98"/>
        <v>11083.6635859996</v>
      </c>
    </row>
    <row r="94" s="1" customFormat="1" spans="1:47">
      <c r="A94" s="6"/>
      <c r="B94" s="6"/>
      <c r="C94" s="9">
        <v>3</v>
      </c>
      <c r="D94" s="12">
        <v>9.3303018166129</v>
      </c>
      <c r="E94" s="13">
        <f t="shared" si="99"/>
        <v>5.52468283885714</v>
      </c>
      <c r="F94" s="9" t="s">
        <v>107</v>
      </c>
      <c r="G94" s="6">
        <v>4</v>
      </c>
      <c r="H94" s="11">
        <f t="shared" si="83"/>
        <v>9.3303018166129</v>
      </c>
      <c r="I94" s="11">
        <f t="shared" si="84"/>
        <v>282.480301816613</v>
      </c>
      <c r="J94" s="11">
        <f t="shared" si="85"/>
        <v>0.0565643861985682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0.288579009093222</v>
      </c>
      <c r="P94" s="11">
        <f t="shared" si="88"/>
        <v>0.0163232945191492</v>
      </c>
      <c r="Q94" s="16">
        <f t="shared" si="89"/>
        <v>0.00293819301344685</v>
      </c>
      <c r="R94" s="11">
        <f t="shared" si="90"/>
        <v>0.0136656</v>
      </c>
      <c r="S94" s="17">
        <f t="shared" si="91"/>
        <v>0.215006513687423</v>
      </c>
      <c r="T94" s="3">
        <v>0.01</v>
      </c>
      <c r="U94" s="18">
        <f t="shared" si="92"/>
        <v>0.00215006513687423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0.0169500651368742</v>
      </c>
      <c r="AR94" s="25">
        <f t="shared" si="96"/>
        <v>7.592</v>
      </c>
      <c r="AS94" s="1">
        <f t="shared" si="97"/>
        <v>0.18</v>
      </c>
      <c r="AT94" s="2">
        <f t="shared" si="101"/>
        <v>76.4916666666667</v>
      </c>
      <c r="AU94" s="1">
        <f t="shared" si="98"/>
        <v>11871.0464002523</v>
      </c>
    </row>
    <row r="95" s="1" customFormat="1" spans="1:47">
      <c r="A95" s="6"/>
      <c r="B95" s="6"/>
      <c r="C95" s="9">
        <v>4</v>
      </c>
      <c r="D95" s="12">
        <v>17.188321652</v>
      </c>
      <c r="E95" s="13">
        <f t="shared" si="99"/>
        <v>9.3303018166129</v>
      </c>
      <c r="F95" s="9" t="s">
        <v>107</v>
      </c>
      <c r="G95" s="6">
        <v>5</v>
      </c>
      <c r="H95" s="11">
        <f t="shared" si="83"/>
        <v>17.188321652</v>
      </c>
      <c r="I95" s="11">
        <f t="shared" si="84"/>
        <v>290.338321652</v>
      </c>
      <c r="J95" s="11">
        <f t="shared" si="85"/>
        <v>0.143779701600463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0.258642928845369</v>
      </c>
      <c r="O95" s="11">
        <f t="shared" si="100"/>
        <v>0.0895327857287037</v>
      </c>
      <c r="P95" s="11">
        <f t="shared" si="88"/>
        <v>0.0128729972155312</v>
      </c>
      <c r="Q95" s="16">
        <f t="shared" si="89"/>
        <v>0.00231713949879562</v>
      </c>
      <c r="R95" s="11">
        <f t="shared" si="90"/>
        <v>0.0136656</v>
      </c>
      <c r="S95" s="17">
        <f t="shared" si="91"/>
        <v>0.169560026548093</v>
      </c>
      <c r="T95" s="3">
        <v>0.01</v>
      </c>
      <c r="U95" s="18">
        <f t="shared" si="92"/>
        <v>0.00169560026548093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0.0287956002654809</v>
      </c>
      <c r="AR95" s="25">
        <f t="shared" si="96"/>
        <v>7.592</v>
      </c>
      <c r="AS95" s="1">
        <f t="shared" si="97"/>
        <v>0.18</v>
      </c>
      <c r="AT95" s="2">
        <f t="shared" si="101"/>
        <v>76.4916666666667</v>
      </c>
      <c r="AU95" s="1">
        <f t="shared" si="98"/>
        <v>20167.1146461257</v>
      </c>
    </row>
    <row r="96" s="1" customFormat="1" spans="1:47">
      <c r="A96" s="6"/>
      <c r="B96" s="6"/>
      <c r="C96" s="9">
        <v>5</v>
      </c>
      <c r="D96" s="12">
        <v>22.3061104735484</v>
      </c>
      <c r="E96" s="13">
        <f t="shared" si="99"/>
        <v>17.188321652</v>
      </c>
      <c r="F96" s="9" t="s">
        <v>109</v>
      </c>
      <c r="G96" s="6">
        <v>6</v>
      </c>
      <c r="H96" s="11">
        <f t="shared" si="83"/>
        <v>22.3061104735484</v>
      </c>
      <c r="I96" s="11">
        <f t="shared" si="84"/>
        <v>295.456110473548</v>
      </c>
      <c r="J96" s="11">
        <f t="shared" si="85"/>
        <v>0.257027090686331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0.152579788513172</v>
      </c>
      <c r="P96" s="11">
        <f t="shared" si="88"/>
        <v>0.0392171391390764</v>
      </c>
      <c r="Q96" s="16">
        <f t="shared" si="89"/>
        <v>0.00705908504503376</v>
      </c>
      <c r="R96" s="11">
        <f t="shared" si="90"/>
        <v>0.0136656</v>
      </c>
      <c r="S96" s="17">
        <f t="shared" si="91"/>
        <v>0.516558734708594</v>
      </c>
      <c r="T96" s="3">
        <v>0.01</v>
      </c>
      <c r="U96" s="18">
        <f t="shared" si="92"/>
        <v>0.00516558734708594</v>
      </c>
      <c r="V96" s="17"/>
      <c r="W96" s="3"/>
      <c r="X96" s="18"/>
      <c r="Y96" s="19">
        <v>0.05</v>
      </c>
      <c r="Z96" s="3">
        <v>0.49</v>
      </c>
      <c r="AA96" s="20">
        <f t="shared" si="93"/>
        <v>0.0245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0.02</v>
      </c>
      <c r="AO96" s="3">
        <v>0.5</v>
      </c>
      <c r="AP96" s="3">
        <f t="shared" si="94"/>
        <v>0.01</v>
      </c>
      <c r="AQ96" s="1">
        <f t="shared" si="95"/>
        <v>0.0396655873470859</v>
      </c>
      <c r="AR96" s="25">
        <f t="shared" si="96"/>
        <v>7.592</v>
      </c>
      <c r="AS96" s="1">
        <f t="shared" si="97"/>
        <v>0.18</v>
      </c>
      <c r="AT96" s="2">
        <f t="shared" si="101"/>
        <v>76.4916666666667</v>
      </c>
      <c r="AU96" s="1">
        <f t="shared" si="98"/>
        <v>27779.9538873837</v>
      </c>
    </row>
    <row r="97" s="1" customFormat="1" spans="1:47">
      <c r="A97" s="6"/>
      <c r="B97" s="6"/>
      <c r="C97" s="9">
        <v>6</v>
      </c>
      <c r="D97" s="12">
        <v>24.6300450503333</v>
      </c>
      <c r="E97" s="13">
        <f t="shared" si="99"/>
        <v>22.3061104735484</v>
      </c>
      <c r="F97" s="9" t="s">
        <v>107</v>
      </c>
      <c r="G97" s="6">
        <v>7</v>
      </c>
      <c r="H97" s="11">
        <f t="shared" si="83"/>
        <v>24.6300450503333</v>
      </c>
      <c r="I97" s="11">
        <f t="shared" si="84"/>
        <v>297.780045050333</v>
      </c>
      <c r="J97" s="11">
        <f t="shared" si="85"/>
        <v>0.332410191737663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0.189282649374096</v>
      </c>
      <c r="P97" s="11">
        <f t="shared" si="88"/>
        <v>0.062919481771056</v>
      </c>
      <c r="Q97" s="16">
        <f t="shared" si="89"/>
        <v>0.0113255067187901</v>
      </c>
      <c r="R97" s="11">
        <f t="shared" si="90"/>
        <v>0.0136656</v>
      </c>
      <c r="S97" s="17">
        <f t="shared" si="91"/>
        <v>0.828760297300527</v>
      </c>
      <c r="T97" s="3">
        <v>0.01</v>
      </c>
      <c r="U97" s="18">
        <f t="shared" si="92"/>
        <v>0.00828760297300527</v>
      </c>
      <c r="V97" s="17"/>
      <c r="W97" s="3"/>
      <c r="X97" s="18"/>
      <c r="Y97" s="19">
        <v>0.05</v>
      </c>
      <c r="Z97" s="3">
        <v>0.49</v>
      </c>
      <c r="AA97" s="20">
        <f t="shared" si="93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4"/>
        <v>0.01</v>
      </c>
      <c r="AQ97" s="1">
        <f t="shared" si="95"/>
        <v>0.0427876029730053</v>
      </c>
      <c r="AR97" s="25">
        <f t="shared" si="96"/>
        <v>7.592</v>
      </c>
      <c r="AS97" s="1">
        <f t="shared" si="97"/>
        <v>0.18</v>
      </c>
      <c r="AT97" s="2">
        <f t="shared" si="101"/>
        <v>76.4916666666667</v>
      </c>
      <c r="AU97" s="1">
        <f t="shared" si="98"/>
        <v>29966.4701077241</v>
      </c>
    </row>
    <row r="98" s="1" customFormat="1" spans="1:47">
      <c r="A98" s="6"/>
      <c r="B98" s="6"/>
      <c r="C98" s="9">
        <v>7</v>
      </c>
      <c r="D98" s="12">
        <v>30.0725086112903</v>
      </c>
      <c r="E98" s="13">
        <f t="shared" si="99"/>
        <v>24.6300450503333</v>
      </c>
      <c r="F98" s="9" t="s">
        <v>107</v>
      </c>
      <c r="G98" s="6">
        <v>8</v>
      </c>
      <c r="H98" s="11">
        <f t="shared" si="83"/>
        <v>30.0725086112903</v>
      </c>
      <c r="I98" s="11">
        <f t="shared" si="84"/>
        <v>303.22250861129</v>
      </c>
      <c r="J98" s="11">
        <f t="shared" si="85"/>
        <v>0.597800103179537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0.20228316760304</v>
      </c>
      <c r="P98" s="11">
        <f t="shared" si="88"/>
        <v>0.120924898464581</v>
      </c>
      <c r="Q98" s="16">
        <f t="shared" si="89"/>
        <v>0.0217664817236246</v>
      </c>
      <c r="R98" s="11">
        <f t="shared" si="90"/>
        <v>0.0136656</v>
      </c>
      <c r="S98" s="17">
        <f t="shared" si="91"/>
        <v>1.59279371001819</v>
      </c>
      <c r="T98" s="3">
        <v>0.01</v>
      </c>
      <c r="U98" s="18">
        <f t="shared" si="92"/>
        <v>0.0159279371001819</v>
      </c>
      <c r="V98" s="17"/>
      <c r="W98" s="3"/>
      <c r="X98" s="18"/>
      <c r="Y98" s="19">
        <v>0.05</v>
      </c>
      <c r="Z98" s="3">
        <v>0.49</v>
      </c>
      <c r="AA98" s="20">
        <f t="shared" si="93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4"/>
        <v>0.01</v>
      </c>
      <c r="AQ98" s="1">
        <f t="shared" si="95"/>
        <v>0.0504279371001819</v>
      </c>
      <c r="AR98" s="25">
        <f t="shared" si="96"/>
        <v>7.592</v>
      </c>
      <c r="AS98" s="1">
        <f t="shared" si="97"/>
        <v>0.18</v>
      </c>
      <c r="AT98" s="2">
        <f t="shared" si="101"/>
        <v>76.4916666666667</v>
      </c>
      <c r="AU98" s="1">
        <f t="shared" si="98"/>
        <v>35317.4088920142</v>
      </c>
    </row>
    <row r="99" s="1" customFormat="1" spans="1:47">
      <c r="A99" s="6"/>
      <c r="B99" s="6"/>
      <c r="C99" s="9">
        <v>8</v>
      </c>
      <c r="D99" s="12">
        <v>27.825862963871</v>
      </c>
      <c r="E99" s="13">
        <f t="shared" si="99"/>
        <v>30.0725086112903</v>
      </c>
      <c r="F99" s="9" t="s">
        <v>107</v>
      </c>
      <c r="G99" s="6">
        <v>9</v>
      </c>
      <c r="H99" s="11">
        <f t="shared" si="83"/>
        <v>27.825862963871</v>
      </c>
      <c r="I99" s="11">
        <f t="shared" si="84"/>
        <v>300.975862963871</v>
      </c>
      <c r="J99" s="11">
        <f t="shared" si="85"/>
        <v>0.470390114272367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0.157278269138459</v>
      </c>
      <c r="P99" s="11">
        <f t="shared" si="88"/>
        <v>0.0739821429925999</v>
      </c>
      <c r="Q99" s="16">
        <f t="shared" si="89"/>
        <v>0.013316785738668</v>
      </c>
      <c r="R99" s="11">
        <f t="shared" si="90"/>
        <v>0.0136656</v>
      </c>
      <c r="S99" s="17">
        <f t="shared" si="91"/>
        <v>0.974475013074287</v>
      </c>
      <c r="T99" s="3">
        <v>0.01</v>
      </c>
      <c r="U99" s="18">
        <f t="shared" si="92"/>
        <v>0.00974475013074287</v>
      </c>
      <c r="V99" s="17"/>
      <c r="W99" s="3"/>
      <c r="X99" s="18"/>
      <c r="Y99" s="19">
        <v>0.04</v>
      </c>
      <c r="Z99" s="3">
        <v>0.49</v>
      </c>
      <c r="AA99" s="20">
        <f t="shared" si="93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4"/>
        <v>0.0075</v>
      </c>
      <c r="AQ99" s="1">
        <f t="shared" si="95"/>
        <v>0.0368447501307429</v>
      </c>
      <c r="AR99" s="25">
        <f t="shared" si="96"/>
        <v>7.592</v>
      </c>
      <c r="AS99" s="1">
        <f t="shared" si="97"/>
        <v>0.18</v>
      </c>
      <c r="AT99" s="2">
        <f t="shared" si="101"/>
        <v>76.4916666666667</v>
      </c>
      <c r="AU99" s="1">
        <f t="shared" si="98"/>
        <v>25804.3691794572</v>
      </c>
    </row>
    <row r="100" s="1" customFormat="1" spans="1:47">
      <c r="A100" s="6"/>
      <c r="B100" s="6"/>
      <c r="C100" s="9">
        <v>9</v>
      </c>
      <c r="D100" s="12">
        <v>23.0836691533333</v>
      </c>
      <c r="E100" s="13">
        <f t="shared" si="99"/>
        <v>27.825862963871</v>
      </c>
      <c r="F100" s="9" t="s">
        <v>107</v>
      </c>
      <c r="G100" s="6">
        <v>10</v>
      </c>
      <c r="H100" s="11">
        <f t="shared" si="83"/>
        <v>23.0836691533333</v>
      </c>
      <c r="I100" s="11">
        <f t="shared" si="84"/>
        <v>296.233669153333</v>
      </c>
      <c r="J100" s="11">
        <f t="shared" si="85"/>
        <v>0.280250143342508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0.159216126145859</v>
      </c>
      <c r="P100" s="11">
        <f t="shared" si="88"/>
        <v>0.044620342174816</v>
      </c>
      <c r="Q100" s="16">
        <f t="shared" si="89"/>
        <v>0.00803166159146687</v>
      </c>
      <c r="R100" s="11">
        <f t="shared" si="90"/>
        <v>0.0136656</v>
      </c>
      <c r="S100" s="17">
        <f t="shared" si="91"/>
        <v>0.587728426960168</v>
      </c>
      <c r="T100" s="3">
        <v>0.01</v>
      </c>
      <c r="U100" s="18">
        <f t="shared" si="92"/>
        <v>0.00587728426960168</v>
      </c>
      <c r="V100" s="17"/>
      <c r="W100" s="3"/>
      <c r="X100" s="18"/>
      <c r="Y100" s="19">
        <v>0.04</v>
      </c>
      <c r="Z100" s="3">
        <v>0.49</v>
      </c>
      <c r="AA100" s="20">
        <f t="shared" si="93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0.0329772842696017</v>
      </c>
      <c r="AR100" s="25">
        <f t="shared" si="96"/>
        <v>7.592</v>
      </c>
      <c r="AS100" s="1">
        <f t="shared" si="97"/>
        <v>0.18</v>
      </c>
      <c r="AT100" s="2">
        <f t="shared" si="101"/>
        <v>76.4916666666667</v>
      </c>
      <c r="AU100" s="1">
        <f t="shared" si="98"/>
        <v>23095.7738839075</v>
      </c>
    </row>
    <row r="101" s="1" customFormat="1" spans="1:47">
      <c r="A101" s="6"/>
      <c r="B101" s="6"/>
      <c r="C101" s="9">
        <v>10</v>
      </c>
      <c r="D101" s="12">
        <v>16.601663483871</v>
      </c>
      <c r="E101" s="13">
        <f t="shared" si="99"/>
        <v>23.0836691533333</v>
      </c>
      <c r="F101" s="9" t="s">
        <v>107</v>
      </c>
      <c r="G101" s="6">
        <v>11</v>
      </c>
      <c r="H101" s="11">
        <f t="shared" si="83"/>
        <v>16.601663483871</v>
      </c>
      <c r="I101" s="11">
        <f t="shared" si="84"/>
        <v>289.751663483871</v>
      </c>
      <c r="J101" s="11">
        <f t="shared" si="85"/>
        <v>0.134341108491485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0.108865994772491</v>
      </c>
      <c r="O101" s="11">
        <f t="shared" si="100"/>
        <v>0.0816497891985522</v>
      </c>
      <c r="P101" s="11">
        <f t="shared" si="88"/>
        <v>0.0109689231890296</v>
      </c>
      <c r="Q101" s="16">
        <f t="shared" si="89"/>
        <v>0.00197440617402533</v>
      </c>
      <c r="R101" s="11">
        <f t="shared" si="90"/>
        <v>0.0136656</v>
      </c>
      <c r="S101" s="17">
        <f t="shared" si="91"/>
        <v>0.144480020930316</v>
      </c>
      <c r="T101" s="3">
        <v>0.01</v>
      </c>
      <c r="U101" s="18">
        <f t="shared" si="92"/>
        <v>0.00144480020930316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0.0162448002093032</v>
      </c>
      <c r="AR101" s="25">
        <f t="shared" si="96"/>
        <v>7.592</v>
      </c>
      <c r="AS101" s="1">
        <f t="shared" si="97"/>
        <v>0.18</v>
      </c>
      <c r="AT101" s="2">
        <f t="shared" si="101"/>
        <v>76.4916666666667</v>
      </c>
      <c r="AU101" s="1">
        <f t="shared" si="98"/>
        <v>11377.1112671386</v>
      </c>
    </row>
    <row r="102" s="1" customFormat="1" spans="1:48">
      <c r="A102" s="6"/>
      <c r="B102" s="6"/>
      <c r="C102" s="9">
        <v>11</v>
      </c>
      <c r="D102" s="12">
        <v>11.0395241511</v>
      </c>
      <c r="E102" s="13">
        <f t="shared" si="99"/>
        <v>16.601663483871</v>
      </c>
      <c r="F102" s="9" t="s">
        <v>109</v>
      </c>
      <c r="G102" s="6">
        <v>12</v>
      </c>
      <c r="H102" s="11">
        <f t="shared" si="83"/>
        <v>11.0395241511</v>
      </c>
      <c r="I102" s="11">
        <f t="shared" si="84"/>
        <v>284.1895241511</v>
      </c>
      <c r="J102" s="11">
        <f t="shared" si="85"/>
        <v>0.0695947084429894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0.146600866009523</v>
      </c>
      <c r="P102" s="11">
        <f t="shared" si="88"/>
        <v>0.0102026445274225</v>
      </c>
      <c r="Q102" s="16">
        <f t="shared" si="89"/>
        <v>0.00183647601493604</v>
      </c>
      <c r="R102" s="11">
        <f t="shared" si="90"/>
        <v>0.0136656</v>
      </c>
      <c r="S102" s="17">
        <f t="shared" si="91"/>
        <v>0.134386782500296</v>
      </c>
      <c r="T102" s="3">
        <v>0.01</v>
      </c>
      <c r="U102" s="18">
        <f t="shared" si="92"/>
        <v>0.00134386782500296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0.016143867825003</v>
      </c>
      <c r="AR102" s="25">
        <f t="shared" si="96"/>
        <v>7.592</v>
      </c>
      <c r="AS102" s="1">
        <f t="shared" si="97"/>
        <v>0.18</v>
      </c>
      <c r="AT102" s="2">
        <f t="shared" si="101"/>
        <v>76.4916666666667</v>
      </c>
      <c r="AU102" s="1">
        <f t="shared" si="98"/>
        <v>11306.422865198</v>
      </c>
      <c r="AV102" s="1">
        <f>SUM(AU91:AU102)</f>
        <v>229174.440545271</v>
      </c>
    </row>
    <row r="103" s="1" customFormat="1" spans="1:46">
      <c r="A103" s="6"/>
      <c r="B103" s="6"/>
      <c r="C103" s="9">
        <v>12</v>
      </c>
      <c r="D103" s="12">
        <v>4.52716653816129</v>
      </c>
      <c r="E103" s="13">
        <f t="shared" si="99"/>
        <v>11.0395241511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105</v>
      </c>
      <c r="B107" s="6">
        <f>F9</f>
        <v>122.786</v>
      </c>
      <c r="C107" s="9" t="s">
        <v>106</v>
      </c>
      <c r="D107" s="10">
        <v>6</v>
      </c>
      <c r="E107" s="9"/>
      <c r="F107" s="9"/>
      <c r="G107" s="6">
        <v>1</v>
      </c>
      <c r="H107" s="11">
        <f t="shared" ref="H107:H118" si="102">E108</f>
        <v>6</v>
      </c>
      <c r="I107" s="11">
        <f t="shared" ref="I107:I118" si="103">H107+273.15</f>
        <v>279.15</v>
      </c>
      <c r="J107" s="11">
        <f t="shared" ref="J107:J118" si="104">EXP(($C$18*(I107-$C$16))/($C$19*I107*$C$16))</f>
        <v>0.0374932232426917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0.103581965454236</v>
      </c>
      <c r="Q107" s="16">
        <f t="shared" ref="Q107:Q118" si="108">P107*$B$109</f>
        <v>0.0300387699817283</v>
      </c>
      <c r="R107" s="11">
        <f t="shared" ref="R107:R118" si="109">L107*$B$109</f>
        <v>0.80117865</v>
      </c>
      <c r="S107" s="17">
        <f t="shared" ref="S107:S118" si="110">Q107/R107</f>
        <v>0.0374932232426917</v>
      </c>
      <c r="T107" s="3">
        <v>0.27</v>
      </c>
      <c r="U107" s="18">
        <f t="shared" ref="U107:U118" si="111">S107*T107</f>
        <v>0.0101231702755267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0.228366931984535</v>
      </c>
      <c r="AC107" s="25">
        <f t="shared" ref="AC107:AC118" si="113">$B$107/12</f>
        <v>10.2321666666667</v>
      </c>
      <c r="AD107" s="1">
        <f t="shared" ref="AD107:AD118" si="114">$B$109</f>
        <v>0.29</v>
      </c>
      <c r="AE107" s="26">
        <f>$E$9/12</f>
        <v>310.815</v>
      </c>
      <c r="AF107" s="1">
        <f t="shared" ref="AF107:AF118" si="115">AE107*10000*AC107*AB107</f>
        <v>7262778.38993556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108</v>
      </c>
      <c r="B108" s="6">
        <v>27</v>
      </c>
      <c r="C108" s="9">
        <v>1</v>
      </c>
      <c r="D108" s="12">
        <v>4.22130729135484</v>
      </c>
      <c r="E108" s="13">
        <f t="shared" ref="E108:E119" si="116">D107</f>
        <v>6</v>
      </c>
      <c r="F108" s="9" t="s">
        <v>107</v>
      </c>
      <c r="G108" s="6">
        <v>2</v>
      </c>
      <c r="H108" s="11">
        <f t="shared" si="102"/>
        <v>4.22130729135484</v>
      </c>
      <c r="I108" s="11">
        <f t="shared" si="103"/>
        <v>277.371307291355</v>
      </c>
      <c r="J108" s="11">
        <f t="shared" si="104"/>
        <v>0.0299786410500709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7">L108+O107-P107-N108</f>
        <v>5.42178803454576</v>
      </c>
      <c r="P108" s="11">
        <f t="shared" si="107"/>
        <v>0.162537837337217</v>
      </c>
      <c r="Q108" s="16">
        <f t="shared" si="108"/>
        <v>0.0471359728277928</v>
      </c>
      <c r="R108" s="11">
        <f t="shared" si="109"/>
        <v>0.80117865</v>
      </c>
      <c r="S108" s="17">
        <f t="shared" si="110"/>
        <v>0.0588332862187389</v>
      </c>
      <c r="T108" s="3">
        <v>0.27</v>
      </c>
      <c r="U108" s="18">
        <f t="shared" si="111"/>
        <v>0.0158849872790595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0.229486453028321</v>
      </c>
      <c r="AC108" s="25">
        <f t="shared" si="113"/>
        <v>10.2321666666667</v>
      </c>
      <c r="AD108" s="1">
        <f t="shared" si="114"/>
        <v>0.29</v>
      </c>
      <c r="AE108" s="26">
        <f t="shared" ref="AE108:AE118" si="118">$E$9/12</f>
        <v>310.815</v>
      </c>
      <c r="AF108" s="1">
        <f t="shared" si="115"/>
        <v>7298382.63952298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70</v>
      </c>
      <c r="B109" s="6">
        <f>G9</f>
        <v>0.29</v>
      </c>
      <c r="C109" s="9">
        <v>2</v>
      </c>
      <c r="D109" s="12">
        <v>5.52468283885714</v>
      </c>
      <c r="E109" s="13">
        <f t="shared" si="116"/>
        <v>4.22130729135484</v>
      </c>
      <c r="F109" s="9" t="s">
        <v>107</v>
      </c>
      <c r="G109" s="6">
        <v>3</v>
      </c>
      <c r="H109" s="11">
        <f t="shared" si="102"/>
        <v>5.52468283885714</v>
      </c>
      <c r="I109" s="11">
        <f t="shared" si="103"/>
        <v>278.674682838857</v>
      </c>
      <c r="J109" s="11">
        <f t="shared" si="104"/>
        <v>0.0353277030079564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7"/>
        <v>8.02193519720855</v>
      </c>
      <c r="P109" s="11">
        <f t="shared" si="107"/>
        <v>0.283396544196056</v>
      </c>
      <c r="Q109" s="16">
        <f t="shared" si="108"/>
        <v>0.0821849978168562</v>
      </c>
      <c r="R109" s="11">
        <f t="shared" si="109"/>
        <v>0.80117865</v>
      </c>
      <c r="S109" s="17">
        <f t="shared" si="110"/>
        <v>0.102580114705823</v>
      </c>
      <c r="T109" s="3">
        <v>0.27</v>
      </c>
      <c r="U109" s="18">
        <f t="shared" si="111"/>
        <v>0.0276966309705721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0.231781455397582</v>
      </c>
      <c r="AC109" s="25">
        <f t="shared" si="113"/>
        <v>10.2321666666667</v>
      </c>
      <c r="AD109" s="1">
        <f t="shared" si="114"/>
        <v>0.29</v>
      </c>
      <c r="AE109" s="26">
        <f t="shared" si="118"/>
        <v>310.815</v>
      </c>
      <c r="AF109" s="1">
        <f t="shared" si="115"/>
        <v>7371370.84962621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2">
        <v>9.3303018166129</v>
      </c>
      <c r="E110" s="13">
        <f t="shared" si="116"/>
        <v>5.52468283885714</v>
      </c>
      <c r="F110" s="9" t="s">
        <v>107</v>
      </c>
      <c r="G110" s="6">
        <v>4</v>
      </c>
      <c r="H110" s="11">
        <f t="shared" si="102"/>
        <v>9.3303018166129</v>
      </c>
      <c r="I110" s="11">
        <f t="shared" si="103"/>
        <v>282.480301816613</v>
      </c>
      <c r="J110" s="11">
        <f t="shared" si="104"/>
        <v>0.0565643861985682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7"/>
        <v>10.5012236530125</v>
      </c>
      <c r="P110" s="11">
        <f t="shared" si="107"/>
        <v>0.593995270266538</v>
      </c>
      <c r="Q110" s="16">
        <f t="shared" si="108"/>
        <v>0.172258628377296</v>
      </c>
      <c r="R110" s="11">
        <f t="shared" si="109"/>
        <v>0.80117865</v>
      </c>
      <c r="S110" s="17">
        <f t="shared" si="110"/>
        <v>0.215006513687423</v>
      </c>
      <c r="T110" s="3">
        <v>0.27</v>
      </c>
      <c r="U110" s="18">
        <f t="shared" si="111"/>
        <v>0.0580517586956042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12"/>
        <v>0.286479456714556</v>
      </c>
      <c r="AC110" s="25">
        <f t="shared" si="113"/>
        <v>10.2321666666667</v>
      </c>
      <c r="AD110" s="1">
        <f t="shared" si="114"/>
        <v>0.29</v>
      </c>
      <c r="AE110" s="26">
        <f t="shared" si="118"/>
        <v>310.815</v>
      </c>
      <c r="AF110" s="1">
        <f t="shared" si="115"/>
        <v>9110937.33801993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2">
        <v>17.188321652</v>
      </c>
      <c r="E111" s="13">
        <f t="shared" si="116"/>
        <v>9.3303018166129</v>
      </c>
      <c r="F111" s="9" t="s">
        <v>107</v>
      </c>
      <c r="G111" s="6">
        <v>5</v>
      </c>
      <c r="H111" s="11">
        <f t="shared" si="102"/>
        <v>17.188321652</v>
      </c>
      <c r="I111" s="11">
        <f t="shared" si="103"/>
        <v>290.338321652</v>
      </c>
      <c r="J111" s="11">
        <f t="shared" si="104"/>
        <v>0.143779701600463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9.41186696360866</v>
      </c>
      <c r="O111" s="11">
        <f t="shared" si="117"/>
        <v>3.2580464191373</v>
      </c>
      <c r="P111" s="11">
        <f t="shared" si="107"/>
        <v>0.468440941944019</v>
      </c>
      <c r="Q111" s="16">
        <f t="shared" si="108"/>
        <v>0.135847873163765</v>
      </c>
      <c r="R111" s="11">
        <f t="shared" si="109"/>
        <v>0.80117865</v>
      </c>
      <c r="S111" s="17">
        <f t="shared" si="110"/>
        <v>0.169560026548093</v>
      </c>
      <c r="T111" s="3">
        <v>0.27</v>
      </c>
      <c r="U111" s="18">
        <f t="shared" si="111"/>
        <v>0.0457812071679851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0.28409528855274</v>
      </c>
      <c r="AC111" s="25">
        <f t="shared" si="113"/>
        <v>10.2321666666667</v>
      </c>
      <c r="AD111" s="1">
        <f t="shared" si="114"/>
        <v>0.29</v>
      </c>
      <c r="AE111" s="26">
        <f t="shared" si="118"/>
        <v>310.815</v>
      </c>
      <c r="AF111" s="1">
        <f t="shared" si="115"/>
        <v>9035113.37851258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2">
        <v>22.3061104735484</v>
      </c>
      <c r="E112" s="13">
        <f t="shared" si="116"/>
        <v>17.188321652</v>
      </c>
      <c r="F112" s="9" t="s">
        <v>109</v>
      </c>
      <c r="G112" s="6">
        <v>6</v>
      </c>
      <c r="H112" s="11">
        <f t="shared" si="102"/>
        <v>22.3061104735484</v>
      </c>
      <c r="I112" s="11">
        <f t="shared" si="103"/>
        <v>295.456110473548</v>
      </c>
      <c r="J112" s="11">
        <f t="shared" si="104"/>
        <v>0.257027090686331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7"/>
        <v>5.55229047719328</v>
      </c>
      <c r="P112" s="11">
        <f t="shared" si="107"/>
        <v>1.42708906799841</v>
      </c>
      <c r="Q112" s="16">
        <f t="shared" si="108"/>
        <v>0.413855829719539</v>
      </c>
      <c r="R112" s="11">
        <f t="shared" si="109"/>
        <v>0.80117865</v>
      </c>
      <c r="S112" s="17">
        <f t="shared" si="110"/>
        <v>0.516558734708594</v>
      </c>
      <c r="T112" s="3">
        <v>0.27</v>
      </c>
      <c r="U112" s="18">
        <f t="shared" si="111"/>
        <v>0.13947085837132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12"/>
        <v>0.317499187781548</v>
      </c>
      <c r="AC112" s="25">
        <f t="shared" si="113"/>
        <v>10.2321666666667</v>
      </c>
      <c r="AD112" s="1">
        <f t="shared" si="114"/>
        <v>0.29</v>
      </c>
      <c r="AE112" s="26">
        <f t="shared" si="118"/>
        <v>310.815</v>
      </c>
      <c r="AF112" s="1">
        <f t="shared" si="115"/>
        <v>10097461.2208657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2">
        <v>24.6300450503333</v>
      </c>
      <c r="E113" s="13">
        <f t="shared" si="116"/>
        <v>22.3061104735484</v>
      </c>
      <c r="F113" s="9" t="s">
        <v>107</v>
      </c>
      <c r="G113" s="6">
        <v>7</v>
      </c>
      <c r="H113" s="11">
        <f t="shared" si="102"/>
        <v>24.6300450503333</v>
      </c>
      <c r="I113" s="11">
        <f t="shared" si="103"/>
        <v>297.780045050333</v>
      </c>
      <c r="J113" s="11">
        <f t="shared" si="104"/>
        <v>0.332410191737663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7"/>
        <v>6.88788640919487</v>
      </c>
      <c r="P113" s="11">
        <f t="shared" si="107"/>
        <v>2.28960364194771</v>
      </c>
      <c r="Q113" s="16">
        <f t="shared" si="108"/>
        <v>0.663985056164835</v>
      </c>
      <c r="R113" s="11">
        <f t="shared" si="109"/>
        <v>0.80117865</v>
      </c>
      <c r="S113" s="17">
        <f t="shared" si="110"/>
        <v>0.828760297300527</v>
      </c>
      <c r="T113" s="3">
        <v>0.27</v>
      </c>
      <c r="U113" s="18">
        <f t="shared" si="111"/>
        <v>0.223765280271142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12"/>
        <v>0.333877593956683</v>
      </c>
      <c r="AC113" s="25">
        <f t="shared" si="113"/>
        <v>10.2321666666667</v>
      </c>
      <c r="AD113" s="1">
        <f t="shared" si="114"/>
        <v>0.29</v>
      </c>
      <c r="AE113" s="26">
        <f t="shared" si="118"/>
        <v>310.815</v>
      </c>
      <c r="AF113" s="1">
        <f t="shared" si="115"/>
        <v>10618345.4548336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2">
        <v>30.0725086112903</v>
      </c>
      <c r="E114" s="13">
        <f t="shared" si="116"/>
        <v>24.6300450503333</v>
      </c>
      <c r="F114" s="9" t="s">
        <v>107</v>
      </c>
      <c r="G114" s="6">
        <v>8</v>
      </c>
      <c r="H114" s="11">
        <f t="shared" si="102"/>
        <v>30.0725086112903</v>
      </c>
      <c r="I114" s="11">
        <f t="shared" si="103"/>
        <v>303.22250861129</v>
      </c>
      <c r="J114" s="11">
        <f t="shared" si="104"/>
        <v>0.597800103179537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7"/>
        <v>7.36096776724716</v>
      </c>
      <c r="P114" s="11">
        <f t="shared" si="107"/>
        <v>4.4003872907616</v>
      </c>
      <c r="Q114" s="16">
        <f t="shared" si="108"/>
        <v>1.27611231432086</v>
      </c>
      <c r="R114" s="11">
        <f t="shared" si="109"/>
        <v>0.80117865</v>
      </c>
      <c r="S114" s="17">
        <f t="shared" si="110"/>
        <v>1.59279371001819</v>
      </c>
      <c r="T114" s="3">
        <v>0.27</v>
      </c>
      <c r="U114" s="18">
        <f t="shared" si="111"/>
        <v>0.430054301704911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12"/>
        <v>0.373959550821264</v>
      </c>
      <c r="AC114" s="25">
        <f t="shared" si="113"/>
        <v>10.2321666666667</v>
      </c>
      <c r="AD114" s="1">
        <f t="shared" si="114"/>
        <v>0.29</v>
      </c>
      <c r="AE114" s="26">
        <f t="shared" si="118"/>
        <v>310.815</v>
      </c>
      <c r="AF114" s="1">
        <f t="shared" si="115"/>
        <v>11893076.2909168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2">
        <v>27.825862963871</v>
      </c>
      <c r="E115" s="13">
        <f t="shared" si="116"/>
        <v>30.0725086112903</v>
      </c>
      <c r="F115" s="9" t="s">
        <v>107</v>
      </c>
      <c r="G115" s="6">
        <v>9</v>
      </c>
      <c r="H115" s="11">
        <f t="shared" si="102"/>
        <v>27.825862963871</v>
      </c>
      <c r="I115" s="11">
        <f t="shared" si="103"/>
        <v>300.975862963871</v>
      </c>
      <c r="J115" s="11">
        <f t="shared" si="104"/>
        <v>0.470390114272367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7"/>
        <v>5.72326547648556</v>
      </c>
      <c r="P115" s="11">
        <f t="shared" si="107"/>
        <v>2.69216750149514</v>
      </c>
      <c r="Q115" s="16">
        <f t="shared" si="108"/>
        <v>0.780728575433589</v>
      </c>
      <c r="R115" s="11">
        <f t="shared" si="109"/>
        <v>0.80117865</v>
      </c>
      <c r="S115" s="17">
        <f t="shared" si="110"/>
        <v>0.974475013074287</v>
      </c>
      <c r="T115" s="3">
        <v>0.27</v>
      </c>
      <c r="U115" s="18">
        <f t="shared" si="111"/>
        <v>0.263108253530057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12"/>
        <v>0.32632193366089</v>
      </c>
      <c r="AC115" s="25">
        <f t="shared" si="113"/>
        <v>10.2321666666667</v>
      </c>
      <c r="AD115" s="1">
        <f t="shared" si="114"/>
        <v>0.29</v>
      </c>
      <c r="AE115" s="26">
        <f t="shared" si="118"/>
        <v>310.815</v>
      </c>
      <c r="AF115" s="1">
        <f t="shared" si="115"/>
        <v>10378051.9682018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2">
        <v>23.0836691533333</v>
      </c>
      <c r="E116" s="13">
        <f t="shared" si="116"/>
        <v>27.825862963871</v>
      </c>
      <c r="F116" s="9" t="s">
        <v>107</v>
      </c>
      <c r="G116" s="6">
        <v>10</v>
      </c>
      <c r="H116" s="11">
        <f t="shared" si="102"/>
        <v>23.0836691533333</v>
      </c>
      <c r="I116" s="11">
        <f t="shared" si="103"/>
        <v>296.233669153333</v>
      </c>
      <c r="J116" s="11">
        <f t="shared" si="104"/>
        <v>0.280250143342508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7"/>
        <v>5.79378297499043</v>
      </c>
      <c r="P116" s="11">
        <f t="shared" si="107"/>
        <v>1.62370850923645</v>
      </c>
      <c r="Q116" s="16">
        <f t="shared" si="108"/>
        <v>0.470875467678571</v>
      </c>
      <c r="R116" s="11">
        <f t="shared" si="109"/>
        <v>0.80117865</v>
      </c>
      <c r="S116" s="17">
        <f t="shared" si="110"/>
        <v>0.587728426960168</v>
      </c>
      <c r="T116" s="3">
        <v>0.27</v>
      </c>
      <c r="U116" s="18">
        <f t="shared" si="111"/>
        <v>0.158686675279245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12"/>
        <v>0.306032821006757</v>
      </c>
      <c r="AC116" s="25">
        <f t="shared" si="113"/>
        <v>10.2321666666667</v>
      </c>
      <c r="AD116" s="1">
        <f t="shared" si="114"/>
        <v>0.29</v>
      </c>
      <c r="AE116" s="26">
        <f t="shared" si="118"/>
        <v>310.815</v>
      </c>
      <c r="AF116" s="1">
        <f t="shared" si="115"/>
        <v>9732795.11049968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2">
        <v>16.601663483871</v>
      </c>
      <c r="E117" s="13">
        <f t="shared" si="116"/>
        <v>23.0836691533333</v>
      </c>
      <c r="F117" s="9" t="s">
        <v>107</v>
      </c>
      <c r="G117" s="6">
        <v>11</v>
      </c>
      <c r="H117" s="11">
        <f t="shared" si="102"/>
        <v>16.601663483871</v>
      </c>
      <c r="I117" s="11">
        <f t="shared" si="103"/>
        <v>289.751663483871</v>
      </c>
      <c r="J117" s="11">
        <f t="shared" si="104"/>
        <v>0.134341108491485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3.96157074246627</v>
      </c>
      <c r="O117" s="11">
        <f t="shared" si="117"/>
        <v>2.9711887232877</v>
      </c>
      <c r="P117" s="11">
        <f t="shared" si="107"/>
        <v>0.399152786623871</v>
      </c>
      <c r="Q117" s="16">
        <f t="shared" si="108"/>
        <v>0.115754308120922</v>
      </c>
      <c r="R117" s="11">
        <f t="shared" si="109"/>
        <v>0.80117865</v>
      </c>
      <c r="S117" s="17">
        <f t="shared" si="110"/>
        <v>0.144480020930316</v>
      </c>
      <c r="T117" s="3">
        <v>0.27</v>
      </c>
      <c r="U117" s="18">
        <f t="shared" si="111"/>
        <v>0.0390096056511854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0.233979566378025</v>
      </c>
      <c r="AC117" s="25">
        <f t="shared" si="113"/>
        <v>10.2321666666667</v>
      </c>
      <c r="AD117" s="1">
        <f t="shared" si="114"/>
        <v>0.29</v>
      </c>
      <c r="AE117" s="26">
        <f t="shared" si="118"/>
        <v>310.815</v>
      </c>
      <c r="AF117" s="1">
        <f t="shared" si="115"/>
        <v>7441277.61234668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2">
        <v>11.0395241511</v>
      </c>
      <c r="E118" s="13">
        <f t="shared" si="116"/>
        <v>16.601663483871</v>
      </c>
      <c r="F118" s="9" t="s">
        <v>109</v>
      </c>
      <c r="G118" s="6">
        <v>12</v>
      </c>
      <c r="H118" s="11">
        <f t="shared" si="102"/>
        <v>11.0395241511</v>
      </c>
      <c r="I118" s="11">
        <f t="shared" si="103"/>
        <v>284.1895241511</v>
      </c>
      <c r="J118" s="11">
        <f t="shared" si="104"/>
        <v>0.0695947084429894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7"/>
        <v>5.33472093666383</v>
      </c>
      <c r="P118" s="11">
        <f t="shared" si="107"/>
        <v>0.37126834821183</v>
      </c>
      <c r="Q118" s="16">
        <f t="shared" si="108"/>
        <v>0.107667820981431</v>
      </c>
      <c r="R118" s="11">
        <f t="shared" si="109"/>
        <v>0.80117865</v>
      </c>
      <c r="S118" s="17">
        <f t="shared" si="110"/>
        <v>0.134386782500296</v>
      </c>
      <c r="T118" s="3">
        <v>0.27</v>
      </c>
      <c r="U118" s="18">
        <f t="shared" si="111"/>
        <v>0.0362844312750799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0.233450064996748</v>
      </c>
      <c r="AC118" s="25">
        <f t="shared" si="113"/>
        <v>10.2321666666667</v>
      </c>
      <c r="AD118" s="1">
        <f t="shared" si="114"/>
        <v>0.29</v>
      </c>
      <c r="AE118" s="26">
        <f t="shared" si="118"/>
        <v>310.815</v>
      </c>
      <c r="AF118" s="1">
        <f t="shared" si="115"/>
        <v>7424437.82229493</v>
      </c>
      <c r="AG118" s="1">
        <f>SUM(AF107:AF118)</f>
        <v>107664028.075576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2">
        <v>4.52716653816129</v>
      </c>
      <c r="E119" s="13">
        <f t="shared" si="116"/>
        <v>11.0395241511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6</v>
      </c>
      <c r="E123" s="9"/>
      <c r="F123" s="9"/>
      <c r="G123" s="6">
        <v>1</v>
      </c>
      <c r="H123" s="11">
        <f t="shared" ref="H123:H134" si="119">E124</f>
        <v>6</v>
      </c>
      <c r="I123" s="11">
        <f t="shared" ref="I123:I134" si="120">H123+273.15</f>
        <v>279.15</v>
      </c>
      <c r="J123" s="11">
        <f t="shared" ref="J123:J134" si="121">EXP(($C$18*(I123-$C$16))/($C$19*I123*$C$16))</f>
        <v>0.0374932232426917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0.0195422178185558</v>
      </c>
      <c r="Q123" s="16">
        <f t="shared" ref="Q123:Q134" si="125">P123*$B$125</f>
        <v>0.0050809766328245</v>
      </c>
      <c r="R123" s="11">
        <f t="shared" ref="R123:R134" si="126">L123*$B$125</f>
        <v>0.1355172</v>
      </c>
      <c r="S123" s="17">
        <f t="shared" ref="S123:S134" si="127">Q123/R123</f>
        <v>0.0374932232426917</v>
      </c>
      <c r="T123" s="3">
        <v>0.01</v>
      </c>
      <c r="U123" s="18">
        <f t="shared" ref="U123:U134" si="128">S123*T123</f>
        <v>0.000374932232426917</v>
      </c>
      <c r="V123" s="17"/>
      <c r="W123" s="3"/>
      <c r="X123" s="3"/>
      <c r="Y123" s="19"/>
      <c r="Z123" s="3"/>
      <c r="AA123" s="20"/>
      <c r="AB123" s="3"/>
      <c r="AC123" s="3"/>
      <c r="AD123" s="3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0.00586493223242692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0.0166666666666667</v>
      </c>
      <c r="AX123" s="1">
        <f t="shared" ref="AX123:AX134" si="134">AW123*10000*AV123*0.67*AU123*AT123</f>
        <v>8.87525766999874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4.22130729135484</v>
      </c>
      <c r="E124" s="13">
        <f t="shared" ref="E124:E135" si="135">D123</f>
        <v>6</v>
      </c>
      <c r="F124" s="9" t="s">
        <v>107</v>
      </c>
      <c r="G124" s="6">
        <v>2</v>
      </c>
      <c r="H124" s="11">
        <f t="shared" si="119"/>
        <v>4.22130729135484</v>
      </c>
      <c r="I124" s="11">
        <f t="shared" si="120"/>
        <v>277.371307291355</v>
      </c>
      <c r="J124" s="11">
        <f t="shared" si="121"/>
        <v>0.0299786410500709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1.02289778218144</v>
      </c>
      <c r="P124" s="11">
        <f t="shared" si="124"/>
        <v>0.0306650854429311</v>
      </c>
      <c r="Q124" s="16">
        <f t="shared" si="125"/>
        <v>0.00797292221516208</v>
      </c>
      <c r="R124" s="11">
        <f t="shared" si="126"/>
        <v>0.1355172</v>
      </c>
      <c r="S124" s="17">
        <f t="shared" si="127"/>
        <v>0.0588332862187389</v>
      </c>
      <c r="T124" s="3">
        <v>0.01</v>
      </c>
      <c r="U124" s="18">
        <f t="shared" si="128"/>
        <v>0.000588332862187389</v>
      </c>
      <c r="V124" s="17"/>
      <c r="W124" s="3"/>
      <c r="X124" s="3"/>
      <c r="Y124" s="19"/>
      <c r="Z124" s="3"/>
      <c r="AA124" s="20"/>
      <c r="AB124" s="3"/>
      <c r="AC124" s="3"/>
      <c r="AD124" s="3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0.00607833286218739</v>
      </c>
      <c r="AU124" s="25">
        <f t="shared" si="132"/>
        <v>52.122</v>
      </c>
      <c r="AV124" s="1">
        <f t="shared" si="133"/>
        <v>0.26</v>
      </c>
      <c r="AW124" s="2">
        <f t="shared" ref="AW124:AW134" si="137">$E$10/12</f>
        <v>0.0166666666666667</v>
      </c>
      <c r="AX124" s="1">
        <f t="shared" si="134"/>
        <v>9.19819159335977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5.52468283885714</v>
      </c>
      <c r="E125" s="13">
        <f t="shared" si="135"/>
        <v>4.22130729135484</v>
      </c>
      <c r="F125" s="9" t="s">
        <v>107</v>
      </c>
      <c r="G125" s="6">
        <v>3</v>
      </c>
      <c r="H125" s="11">
        <f t="shared" si="119"/>
        <v>5.52468283885714</v>
      </c>
      <c r="I125" s="11">
        <f t="shared" si="120"/>
        <v>278.674682838857</v>
      </c>
      <c r="J125" s="11">
        <f t="shared" si="121"/>
        <v>0.0353277030079564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1.51345269673851</v>
      </c>
      <c r="P125" s="11">
        <f t="shared" si="124"/>
        <v>0.0534668073869689</v>
      </c>
      <c r="Q125" s="16">
        <f t="shared" si="125"/>
        <v>0.0139013699206119</v>
      </c>
      <c r="R125" s="11">
        <f t="shared" si="126"/>
        <v>0.1355172</v>
      </c>
      <c r="S125" s="17">
        <f t="shared" si="127"/>
        <v>0.102580114705823</v>
      </c>
      <c r="T125" s="3">
        <v>0.01</v>
      </c>
      <c r="U125" s="18">
        <f t="shared" si="128"/>
        <v>0.00102580114705823</v>
      </c>
      <c r="V125" s="17"/>
      <c r="W125" s="3"/>
      <c r="X125" s="3"/>
      <c r="Y125" s="19"/>
      <c r="Z125" s="3"/>
      <c r="AA125" s="20"/>
      <c r="AB125" s="3"/>
      <c r="AC125" s="3"/>
      <c r="AD125" s="3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0.00651580114705823</v>
      </c>
      <c r="AU125" s="25">
        <f t="shared" si="132"/>
        <v>52.122</v>
      </c>
      <c r="AV125" s="1">
        <f t="shared" si="133"/>
        <v>0.26</v>
      </c>
      <c r="AW125" s="2">
        <f t="shared" si="137"/>
        <v>0.0166666666666667</v>
      </c>
      <c r="AX125" s="1">
        <f t="shared" si="134"/>
        <v>9.860201587135</v>
      </c>
    </row>
    <row r="126" s="1" customFormat="1" spans="1:50">
      <c r="A126" s="6"/>
      <c r="B126" s="6"/>
      <c r="C126" s="9">
        <v>3</v>
      </c>
      <c r="D126" s="12">
        <v>9.3303018166129</v>
      </c>
      <c r="E126" s="13">
        <f t="shared" si="135"/>
        <v>5.52468283885714</v>
      </c>
      <c r="F126" s="9" t="s">
        <v>107</v>
      </c>
      <c r="G126" s="6">
        <v>4</v>
      </c>
      <c r="H126" s="11">
        <f t="shared" si="119"/>
        <v>9.3303018166129</v>
      </c>
      <c r="I126" s="11">
        <f t="shared" si="120"/>
        <v>282.480301816613</v>
      </c>
      <c r="J126" s="11">
        <f t="shared" si="121"/>
        <v>0.0565643861985682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1.98120588935154</v>
      </c>
      <c r="P126" s="11">
        <f t="shared" si="124"/>
        <v>0.112065695064159</v>
      </c>
      <c r="Q126" s="16">
        <f t="shared" si="125"/>
        <v>0.0291370807166812</v>
      </c>
      <c r="R126" s="11">
        <f t="shared" si="126"/>
        <v>0.1355172</v>
      </c>
      <c r="S126" s="17">
        <f t="shared" si="127"/>
        <v>0.215006513687423</v>
      </c>
      <c r="T126" s="3">
        <v>0.01</v>
      </c>
      <c r="U126" s="18">
        <f t="shared" si="128"/>
        <v>0.00215006513687423</v>
      </c>
      <c r="V126" s="17"/>
      <c r="W126" s="3"/>
      <c r="X126" s="3"/>
      <c r="Y126" s="19"/>
      <c r="Z126" s="3"/>
      <c r="AA126" s="20"/>
      <c r="AB126" s="3"/>
      <c r="AC126" s="3"/>
      <c r="AD126" s="3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0.00764006513687423</v>
      </c>
      <c r="AU126" s="25">
        <f t="shared" si="132"/>
        <v>52.122</v>
      </c>
      <c r="AV126" s="1">
        <f t="shared" si="133"/>
        <v>0.26</v>
      </c>
      <c r="AW126" s="2">
        <f t="shared" si="137"/>
        <v>0.0166666666666667</v>
      </c>
      <c r="AX126" s="1">
        <f t="shared" si="134"/>
        <v>11.5615226260294</v>
      </c>
    </row>
    <row r="127" s="1" customFormat="1" spans="1:50">
      <c r="A127" s="6"/>
      <c r="B127" s="6"/>
      <c r="C127" s="9">
        <v>4</v>
      </c>
      <c r="D127" s="12">
        <v>17.188321652</v>
      </c>
      <c r="E127" s="13">
        <f t="shared" si="135"/>
        <v>9.3303018166129</v>
      </c>
      <c r="F127" s="9" t="s">
        <v>107</v>
      </c>
      <c r="G127" s="6">
        <v>5</v>
      </c>
      <c r="H127" s="11">
        <f t="shared" si="119"/>
        <v>17.188321652</v>
      </c>
      <c r="I127" s="11">
        <f t="shared" si="120"/>
        <v>290.338321652</v>
      </c>
      <c r="J127" s="11">
        <f t="shared" si="121"/>
        <v>0.143779701600463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1.77568318457302</v>
      </c>
      <c r="O127" s="11">
        <f t="shared" si="136"/>
        <v>0.614677009714369</v>
      </c>
      <c r="P127" s="11">
        <f t="shared" si="124"/>
        <v>0.0883780770373971</v>
      </c>
      <c r="Q127" s="16">
        <f t="shared" si="125"/>
        <v>0.0229783000297232</v>
      </c>
      <c r="R127" s="11">
        <f t="shared" si="126"/>
        <v>0.1355172</v>
      </c>
      <c r="S127" s="17">
        <f t="shared" si="127"/>
        <v>0.169560026548093</v>
      </c>
      <c r="T127" s="3">
        <v>0.01</v>
      </c>
      <c r="U127" s="18">
        <f t="shared" si="128"/>
        <v>0.00169560026548093</v>
      </c>
      <c r="V127" s="17"/>
      <c r="W127" s="3"/>
      <c r="X127" s="3"/>
      <c r="Y127" s="19"/>
      <c r="Z127" s="3"/>
      <c r="AA127" s="20"/>
      <c r="AB127" s="3"/>
      <c r="AC127" s="3"/>
      <c r="AD127" s="3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0.0116456002654809</v>
      </c>
      <c r="AU127" s="25">
        <f t="shared" si="132"/>
        <v>52.122</v>
      </c>
      <c r="AV127" s="1">
        <f t="shared" si="133"/>
        <v>0.26</v>
      </c>
      <c r="AW127" s="2">
        <f t="shared" si="137"/>
        <v>0.0166666666666667</v>
      </c>
      <c r="AX127" s="1">
        <f t="shared" si="134"/>
        <v>17.6230003999858</v>
      </c>
    </row>
    <row r="128" s="1" customFormat="1" spans="1:50">
      <c r="A128" s="6"/>
      <c r="B128" s="6"/>
      <c r="C128" s="9">
        <v>5</v>
      </c>
      <c r="D128" s="12">
        <v>22.3061104735484</v>
      </c>
      <c r="E128" s="13">
        <f t="shared" si="135"/>
        <v>17.188321652</v>
      </c>
      <c r="F128" s="9" t="s">
        <v>109</v>
      </c>
      <c r="G128" s="6">
        <v>6</v>
      </c>
      <c r="H128" s="11">
        <f t="shared" si="119"/>
        <v>22.3061104735484</v>
      </c>
      <c r="I128" s="11">
        <f t="shared" si="120"/>
        <v>295.456110473548</v>
      </c>
      <c r="J128" s="11">
        <f t="shared" si="121"/>
        <v>0.257027090686331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1.04751893267697</v>
      </c>
      <c r="P128" s="11">
        <f t="shared" si="124"/>
        <v>0.269240743704813</v>
      </c>
      <c r="Q128" s="16">
        <f t="shared" si="125"/>
        <v>0.0700025933632515</v>
      </c>
      <c r="R128" s="11">
        <f t="shared" si="126"/>
        <v>0.1355172</v>
      </c>
      <c r="S128" s="17">
        <f t="shared" si="127"/>
        <v>0.516558734708594</v>
      </c>
      <c r="T128" s="3">
        <v>0.01</v>
      </c>
      <c r="U128" s="18">
        <f t="shared" si="128"/>
        <v>0.00516558734708594</v>
      </c>
      <c r="V128" s="17"/>
      <c r="W128" s="3"/>
      <c r="X128" s="3"/>
      <c r="Y128" s="19"/>
      <c r="Z128" s="3"/>
      <c r="AA128" s="20"/>
      <c r="AB128" s="3"/>
      <c r="AC128" s="3"/>
      <c r="AD128" s="3"/>
      <c r="AE128" s="17">
        <v>0.01</v>
      </c>
      <c r="AF128" s="3">
        <v>0.49</v>
      </c>
      <c r="AG128" s="18">
        <f t="shared" si="129"/>
        <v>0.0049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0.02</v>
      </c>
      <c r="AR128" s="3">
        <v>0.5</v>
      </c>
      <c r="AS128" s="3">
        <f t="shared" si="130"/>
        <v>0.01</v>
      </c>
      <c r="AT128" s="2">
        <f t="shared" si="131"/>
        <v>0.0200655873470859</v>
      </c>
      <c r="AU128" s="25">
        <f t="shared" si="132"/>
        <v>52.122</v>
      </c>
      <c r="AV128" s="1">
        <f t="shared" si="133"/>
        <v>0.26</v>
      </c>
      <c r="AW128" s="2">
        <f t="shared" si="137"/>
        <v>0.0166666666666667</v>
      </c>
      <c r="AX128" s="1">
        <f t="shared" si="134"/>
        <v>30.3647597188964</v>
      </c>
    </row>
    <row r="129" s="1" customFormat="1" spans="1:50">
      <c r="A129" s="6"/>
      <c r="B129" s="6"/>
      <c r="C129" s="9">
        <v>6</v>
      </c>
      <c r="D129" s="12">
        <v>24.6300450503333</v>
      </c>
      <c r="E129" s="13">
        <f t="shared" si="135"/>
        <v>22.3061104735484</v>
      </c>
      <c r="F129" s="9" t="s">
        <v>107</v>
      </c>
      <c r="G129" s="6">
        <v>7</v>
      </c>
      <c r="H129" s="11">
        <f t="shared" si="119"/>
        <v>24.6300450503333</v>
      </c>
      <c r="I129" s="11">
        <f t="shared" si="120"/>
        <v>297.780045050333</v>
      </c>
      <c r="J129" s="11">
        <f t="shared" si="121"/>
        <v>0.332410191737663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1.29949818897216</v>
      </c>
      <c r="P129" s="11">
        <f t="shared" si="124"/>
        <v>0.431966442158981</v>
      </c>
      <c r="Q129" s="16">
        <f t="shared" si="125"/>
        <v>0.112311274961335</v>
      </c>
      <c r="R129" s="11">
        <f t="shared" si="126"/>
        <v>0.1355172</v>
      </c>
      <c r="S129" s="17">
        <f t="shared" si="127"/>
        <v>0.828760297300527</v>
      </c>
      <c r="T129" s="3">
        <v>0.01</v>
      </c>
      <c r="U129" s="18">
        <f t="shared" si="128"/>
        <v>0.00828760297300527</v>
      </c>
      <c r="V129" s="17"/>
      <c r="W129" s="3"/>
      <c r="X129" s="3"/>
      <c r="Y129" s="19"/>
      <c r="Z129" s="3"/>
      <c r="AA129" s="20"/>
      <c r="AB129" s="3"/>
      <c r="AC129" s="3"/>
      <c r="AD129" s="3"/>
      <c r="AE129" s="17">
        <v>0.01</v>
      </c>
      <c r="AF129" s="3">
        <v>0.49</v>
      </c>
      <c r="AG129" s="18">
        <f t="shared" si="129"/>
        <v>0.0049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30"/>
        <v>0.01</v>
      </c>
      <c r="AT129" s="2">
        <f t="shared" si="131"/>
        <v>0.0231876029730053</v>
      </c>
      <c r="AU129" s="25">
        <f t="shared" si="132"/>
        <v>52.122</v>
      </c>
      <c r="AV129" s="1">
        <f t="shared" si="133"/>
        <v>0.26</v>
      </c>
      <c r="AW129" s="2">
        <f t="shared" si="137"/>
        <v>0.0166666666666667</v>
      </c>
      <c r="AX129" s="1">
        <f t="shared" si="134"/>
        <v>35.0892291640157</v>
      </c>
    </row>
    <row r="130" s="1" customFormat="1" spans="1:50">
      <c r="A130" s="6"/>
      <c r="B130" s="6"/>
      <c r="C130" s="9">
        <v>7</v>
      </c>
      <c r="D130" s="12">
        <v>30.0725086112903</v>
      </c>
      <c r="E130" s="13">
        <f t="shared" si="135"/>
        <v>24.6300450503333</v>
      </c>
      <c r="F130" s="9" t="s">
        <v>107</v>
      </c>
      <c r="G130" s="6">
        <v>8</v>
      </c>
      <c r="H130" s="11">
        <f t="shared" si="119"/>
        <v>30.0725086112903</v>
      </c>
      <c r="I130" s="11">
        <f t="shared" si="120"/>
        <v>303.22250861129</v>
      </c>
      <c r="J130" s="11">
        <f t="shared" si="121"/>
        <v>0.597800103179537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1.38875174681318</v>
      </c>
      <c r="P130" s="11">
        <f t="shared" si="124"/>
        <v>0.83019593753568</v>
      </c>
      <c r="Q130" s="16">
        <f t="shared" si="125"/>
        <v>0.215850943759277</v>
      </c>
      <c r="R130" s="11">
        <f t="shared" si="126"/>
        <v>0.1355172</v>
      </c>
      <c r="S130" s="17">
        <f t="shared" si="127"/>
        <v>1.59279371001819</v>
      </c>
      <c r="T130" s="3">
        <v>0.01</v>
      </c>
      <c r="U130" s="18">
        <f t="shared" si="128"/>
        <v>0.0159279371001819</v>
      </c>
      <c r="V130" s="17"/>
      <c r="W130" s="3"/>
      <c r="X130" s="3"/>
      <c r="Y130" s="19"/>
      <c r="Z130" s="3"/>
      <c r="AA130" s="20"/>
      <c r="AB130" s="3"/>
      <c r="AC130" s="3"/>
      <c r="AD130" s="3"/>
      <c r="AE130" s="17">
        <v>0.01</v>
      </c>
      <c r="AF130" s="3">
        <v>0.49</v>
      </c>
      <c r="AG130" s="18">
        <f t="shared" si="129"/>
        <v>0.0049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30"/>
        <v>0.01</v>
      </c>
      <c r="AT130" s="2">
        <f t="shared" si="131"/>
        <v>0.0308279371001819</v>
      </c>
      <c r="AU130" s="25">
        <f t="shared" si="132"/>
        <v>52.122</v>
      </c>
      <c r="AV130" s="1">
        <f t="shared" si="133"/>
        <v>0.26</v>
      </c>
      <c r="AW130" s="2">
        <f t="shared" si="137"/>
        <v>0.0166666666666667</v>
      </c>
      <c r="AX130" s="1">
        <f t="shared" si="134"/>
        <v>46.6511588464526</v>
      </c>
    </row>
    <row r="131" s="1" customFormat="1" spans="1:50">
      <c r="A131" s="6"/>
      <c r="B131" s="6"/>
      <c r="C131" s="9">
        <v>8</v>
      </c>
      <c r="D131" s="12">
        <v>27.825862963871</v>
      </c>
      <c r="E131" s="13">
        <f t="shared" si="135"/>
        <v>30.0725086112903</v>
      </c>
      <c r="F131" s="9" t="s">
        <v>107</v>
      </c>
      <c r="G131" s="6">
        <v>9</v>
      </c>
      <c r="H131" s="11">
        <f t="shared" si="119"/>
        <v>27.825862963871</v>
      </c>
      <c r="I131" s="11">
        <f t="shared" si="120"/>
        <v>300.975862963871</v>
      </c>
      <c r="J131" s="11">
        <f t="shared" si="121"/>
        <v>0.470390114272367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1.0797758092775</v>
      </c>
      <c r="P131" s="11">
        <f t="shared" si="124"/>
        <v>0.50791586631458</v>
      </c>
      <c r="Q131" s="16">
        <f t="shared" si="125"/>
        <v>0.132058125241791</v>
      </c>
      <c r="R131" s="11">
        <f t="shared" si="126"/>
        <v>0.1355172</v>
      </c>
      <c r="S131" s="17">
        <f t="shared" si="127"/>
        <v>0.974475013074287</v>
      </c>
      <c r="T131" s="3">
        <v>0.01</v>
      </c>
      <c r="U131" s="18">
        <f t="shared" si="128"/>
        <v>0.00974475013074287</v>
      </c>
      <c r="V131" s="17"/>
      <c r="W131" s="3"/>
      <c r="X131" s="3"/>
      <c r="Y131" s="19"/>
      <c r="Z131" s="3"/>
      <c r="AA131" s="20"/>
      <c r="AB131" s="3"/>
      <c r="AC131" s="3"/>
      <c r="AD131" s="3"/>
      <c r="AE131" s="17">
        <v>0.005</v>
      </c>
      <c r="AF131" s="3">
        <v>0.49</v>
      </c>
      <c r="AG131" s="18">
        <f t="shared" si="129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0.0196947501307429</v>
      </c>
      <c r="AU131" s="25">
        <f t="shared" si="132"/>
        <v>52.122</v>
      </c>
      <c r="AV131" s="1">
        <f t="shared" si="133"/>
        <v>0.26</v>
      </c>
      <c r="AW131" s="2">
        <f t="shared" si="137"/>
        <v>0.0166666666666667</v>
      </c>
      <c r="AX131" s="1">
        <f t="shared" si="134"/>
        <v>29.803580882</v>
      </c>
    </row>
    <row r="132" s="1" customFormat="1" spans="1:50">
      <c r="A132" s="6"/>
      <c r="B132" s="6"/>
      <c r="C132" s="9">
        <v>9</v>
      </c>
      <c r="D132" s="12">
        <v>23.0836691533333</v>
      </c>
      <c r="E132" s="13">
        <f t="shared" si="135"/>
        <v>27.825862963871</v>
      </c>
      <c r="F132" s="9" t="s">
        <v>107</v>
      </c>
      <c r="G132" s="6">
        <v>10</v>
      </c>
      <c r="H132" s="11">
        <f t="shared" si="119"/>
        <v>23.0836691533333</v>
      </c>
      <c r="I132" s="11">
        <f t="shared" si="120"/>
        <v>296.233669153333</v>
      </c>
      <c r="J132" s="11">
        <f t="shared" si="121"/>
        <v>0.280250143342508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1.09307994296292</v>
      </c>
      <c r="P132" s="11">
        <f t="shared" si="124"/>
        <v>0.306335810700179</v>
      </c>
      <c r="Q132" s="16">
        <f t="shared" si="125"/>
        <v>0.0796473107820465</v>
      </c>
      <c r="R132" s="11">
        <f t="shared" si="126"/>
        <v>0.1355172</v>
      </c>
      <c r="S132" s="17">
        <f t="shared" si="127"/>
        <v>0.587728426960168</v>
      </c>
      <c r="T132" s="3">
        <v>0.01</v>
      </c>
      <c r="U132" s="18">
        <f t="shared" si="128"/>
        <v>0.00587728426960168</v>
      </c>
      <c r="V132" s="17"/>
      <c r="W132" s="3"/>
      <c r="X132" s="3"/>
      <c r="Y132" s="19"/>
      <c r="Z132" s="3"/>
      <c r="AA132" s="20"/>
      <c r="AB132" s="3"/>
      <c r="AC132" s="3"/>
      <c r="AD132" s="3"/>
      <c r="AE132" s="17">
        <v>0.005</v>
      </c>
      <c r="AF132" s="3">
        <v>0.49</v>
      </c>
      <c r="AG132" s="18">
        <f t="shared" si="129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0.0158272842696017</v>
      </c>
      <c r="AU132" s="25">
        <f t="shared" si="132"/>
        <v>52.122</v>
      </c>
      <c r="AV132" s="1">
        <f t="shared" si="133"/>
        <v>0.26</v>
      </c>
      <c r="AW132" s="2">
        <f t="shared" si="137"/>
        <v>0.0166666666666667</v>
      </c>
      <c r="AX132" s="1">
        <f t="shared" si="134"/>
        <v>23.9510399339952</v>
      </c>
    </row>
    <row r="133" s="1" customFormat="1" spans="1:50">
      <c r="A133" s="6"/>
      <c r="B133" s="6"/>
      <c r="C133" s="9">
        <v>10</v>
      </c>
      <c r="D133" s="12">
        <v>16.601663483871</v>
      </c>
      <c r="E133" s="13">
        <f t="shared" si="135"/>
        <v>23.0836691533333</v>
      </c>
      <c r="F133" s="9" t="s">
        <v>107</v>
      </c>
      <c r="G133" s="6">
        <v>11</v>
      </c>
      <c r="H133" s="11">
        <f t="shared" si="119"/>
        <v>16.601663483871</v>
      </c>
      <c r="I133" s="11">
        <f t="shared" si="120"/>
        <v>289.751663483871</v>
      </c>
      <c r="J133" s="11">
        <f t="shared" si="121"/>
        <v>0.134341108491485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0.747406925649603</v>
      </c>
      <c r="O133" s="11">
        <f t="shared" si="136"/>
        <v>0.560557206613137</v>
      </c>
      <c r="P133" s="11">
        <f t="shared" si="124"/>
        <v>0.0753058765092994</v>
      </c>
      <c r="Q133" s="16">
        <f t="shared" si="125"/>
        <v>0.0195795278924179</v>
      </c>
      <c r="R133" s="11">
        <f t="shared" si="126"/>
        <v>0.1355172</v>
      </c>
      <c r="S133" s="17">
        <f t="shared" si="127"/>
        <v>0.144480020930316</v>
      </c>
      <c r="T133" s="3">
        <v>0.01</v>
      </c>
      <c r="U133" s="18">
        <f t="shared" si="128"/>
        <v>0.00144480020930316</v>
      </c>
      <c r="V133" s="17"/>
      <c r="W133" s="3"/>
      <c r="X133" s="3"/>
      <c r="Y133" s="19"/>
      <c r="Z133" s="3"/>
      <c r="AA133" s="20"/>
      <c r="AB133" s="3"/>
      <c r="AC133" s="3"/>
      <c r="AD133" s="3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0.00693480020930316</v>
      </c>
      <c r="AU133" s="25">
        <f t="shared" si="132"/>
        <v>52.122</v>
      </c>
      <c r="AV133" s="1">
        <f t="shared" si="133"/>
        <v>0.26</v>
      </c>
      <c r="AW133" s="2">
        <f t="shared" si="137"/>
        <v>0.0166666666666667</v>
      </c>
      <c r="AX133" s="1">
        <f t="shared" si="134"/>
        <v>10.4942625606533</v>
      </c>
    </row>
    <row r="134" s="1" customFormat="1" spans="1:51">
      <c r="A134" s="6"/>
      <c r="B134" s="6"/>
      <c r="C134" s="9">
        <v>11</v>
      </c>
      <c r="D134" s="12">
        <v>11.0395241511</v>
      </c>
      <c r="E134" s="13">
        <f t="shared" si="135"/>
        <v>16.601663483871</v>
      </c>
      <c r="F134" s="9" t="s">
        <v>109</v>
      </c>
      <c r="G134" s="6">
        <v>12</v>
      </c>
      <c r="H134" s="11">
        <f t="shared" si="119"/>
        <v>11.0395241511</v>
      </c>
      <c r="I134" s="11">
        <f t="shared" si="120"/>
        <v>284.1895241511</v>
      </c>
      <c r="J134" s="11">
        <f t="shared" si="121"/>
        <v>0.0695947084429894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1.00647133010384</v>
      </c>
      <c r="P134" s="11">
        <f t="shared" si="124"/>
        <v>0.0700450787748043</v>
      </c>
      <c r="Q134" s="16">
        <f t="shared" si="125"/>
        <v>0.0182117204814491</v>
      </c>
      <c r="R134" s="11">
        <f t="shared" si="126"/>
        <v>0.1355172</v>
      </c>
      <c r="S134" s="17">
        <f t="shared" si="127"/>
        <v>0.134386782500296</v>
      </c>
      <c r="T134" s="3">
        <v>0.01</v>
      </c>
      <c r="U134" s="18">
        <f t="shared" si="128"/>
        <v>0.00134386782500296</v>
      </c>
      <c r="V134" s="17"/>
      <c r="W134" s="3"/>
      <c r="X134" s="3"/>
      <c r="Y134" s="19"/>
      <c r="Z134" s="3"/>
      <c r="AA134" s="20"/>
      <c r="AB134" s="3"/>
      <c r="AC134" s="3"/>
      <c r="AD134" s="3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0.00683386782500296</v>
      </c>
      <c r="AU134" s="25">
        <f t="shared" si="132"/>
        <v>52.122</v>
      </c>
      <c r="AV134" s="1">
        <f t="shared" si="133"/>
        <v>0.26</v>
      </c>
      <c r="AW134" s="2">
        <f t="shared" si="137"/>
        <v>0.0166666666666667</v>
      </c>
      <c r="AX134" s="1">
        <f t="shared" si="134"/>
        <v>10.3415240664285</v>
      </c>
      <c r="AY134" s="1">
        <f>SUM(AX123:AX134)</f>
        <v>243.81372904895</v>
      </c>
    </row>
    <row r="135" s="1" customFormat="1" spans="1:46">
      <c r="A135" s="6"/>
      <c r="B135" s="6"/>
      <c r="C135" s="9">
        <v>12</v>
      </c>
      <c r="D135" s="12">
        <v>4.52716653816129</v>
      </c>
      <c r="E135" s="13">
        <f t="shared" si="135"/>
        <v>11.0395241511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6</v>
      </c>
      <c r="E139" s="9"/>
      <c r="F139" s="9"/>
      <c r="G139" s="6">
        <v>1</v>
      </c>
      <c r="H139" s="11">
        <f t="shared" ref="H139:H150" si="138">E140</f>
        <v>6</v>
      </c>
      <c r="I139" s="11">
        <f t="shared" ref="I139:I150" si="139">H139+273.15</f>
        <v>279.15</v>
      </c>
      <c r="J139" s="11">
        <f t="shared" ref="J139:J150" si="140">EXP(($C$18*(I139-$C$16))/($C$19*I139*$C$16))</f>
        <v>0.0374932232426917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0.0106743206571943</v>
      </c>
      <c r="Q139" s="16">
        <f t="shared" ref="Q139:Q150" si="144">P139*$B$125</f>
        <v>0.00277532337087052</v>
      </c>
      <c r="R139" s="11">
        <f t="shared" ref="R139:R150" si="145">L139*$B$125</f>
        <v>0.074022</v>
      </c>
      <c r="S139" s="17">
        <f t="shared" ref="S139:S150" si="146">Q139/R139</f>
        <v>0.0374932232426917</v>
      </c>
      <c r="T139" s="3">
        <v>0.01</v>
      </c>
      <c r="U139" s="18">
        <f t="shared" ref="U139:U150" si="147">S139*T139</f>
        <v>0.000374932232426917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0.00586493223242692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>$E$11/12</f>
        <v>0.191666666666667</v>
      </c>
      <c r="AX139" s="1">
        <f t="shared" ref="AX139:AX150" si="153">AW139*10000*AV139*0.67*AU139*AT139</f>
        <v>55.7500429270929</v>
      </c>
      <c r="AZ139" s="2">
        <f>$E$12/12</f>
        <v>0.0583333333333333</v>
      </c>
      <c r="BA139" s="1">
        <f t="shared" ref="BA139:BA150" si="154">AZ139*10000*AV139*0.67*AU139*AT139</f>
        <v>16.9674043691152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4.22130729135484</v>
      </c>
      <c r="E140" s="13">
        <f t="shared" ref="E140:E151" si="155">D139</f>
        <v>6</v>
      </c>
      <c r="F140" s="9" t="s">
        <v>107</v>
      </c>
      <c r="G140" s="6">
        <v>2</v>
      </c>
      <c r="H140" s="11">
        <f t="shared" si="138"/>
        <v>4.22130729135484</v>
      </c>
      <c r="I140" s="11">
        <f t="shared" si="139"/>
        <v>277.371307291355</v>
      </c>
      <c r="J140" s="11">
        <f t="shared" si="140"/>
        <v>0.0299786410500709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0.558725679342806</v>
      </c>
      <c r="P140" s="11">
        <f t="shared" si="143"/>
        <v>0.016749836586475</v>
      </c>
      <c r="Q140" s="16">
        <f t="shared" si="144"/>
        <v>0.00435495751248349</v>
      </c>
      <c r="R140" s="11">
        <f t="shared" si="145"/>
        <v>0.074022</v>
      </c>
      <c r="S140" s="17">
        <f t="shared" si="146"/>
        <v>0.0588332862187389</v>
      </c>
      <c r="T140" s="3">
        <v>0.01</v>
      </c>
      <c r="U140" s="18">
        <f t="shared" si="147"/>
        <v>0.000588332862187389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0.00607833286218739</v>
      </c>
      <c r="AU140" s="25">
        <f t="shared" si="151"/>
        <v>28.47</v>
      </c>
      <c r="AV140" s="1">
        <f t="shared" si="152"/>
        <v>0.26</v>
      </c>
      <c r="AW140" s="2">
        <f t="shared" ref="AW140:AW150" si="157">$E$11/12</f>
        <v>0.191666666666667</v>
      </c>
      <c r="AX140" s="1">
        <f t="shared" si="153"/>
        <v>57.7785564372809</v>
      </c>
      <c r="AZ140" s="2">
        <f t="shared" ref="AZ140:AZ150" si="158">$E$12/12</f>
        <v>0.0583333333333333</v>
      </c>
      <c r="BA140" s="1">
        <f t="shared" si="154"/>
        <v>17.584778046129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5.52468283885714</v>
      </c>
      <c r="E141" s="13">
        <f t="shared" si="155"/>
        <v>4.22130729135484</v>
      </c>
      <c r="F141" s="9" t="s">
        <v>107</v>
      </c>
      <c r="G141" s="6">
        <v>3</v>
      </c>
      <c r="H141" s="11">
        <f t="shared" si="138"/>
        <v>5.52468283885714</v>
      </c>
      <c r="I141" s="11">
        <f t="shared" si="139"/>
        <v>278.674682838857</v>
      </c>
      <c r="J141" s="11">
        <f t="shared" si="140"/>
        <v>0.0353277030079564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0.826675842756331</v>
      </c>
      <c r="P141" s="11">
        <f t="shared" si="143"/>
        <v>0.0292045586567477</v>
      </c>
      <c r="Q141" s="16">
        <f t="shared" si="144"/>
        <v>0.00759318525075441</v>
      </c>
      <c r="R141" s="11">
        <f t="shared" si="145"/>
        <v>0.074022</v>
      </c>
      <c r="S141" s="17">
        <f t="shared" si="146"/>
        <v>0.102580114705823</v>
      </c>
      <c r="T141" s="3">
        <v>0.01</v>
      </c>
      <c r="U141" s="18">
        <f t="shared" si="147"/>
        <v>0.00102580114705823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0.00651580114705823</v>
      </c>
      <c r="AU141" s="25">
        <f t="shared" si="151"/>
        <v>28.47</v>
      </c>
      <c r="AV141" s="1">
        <f t="shared" si="152"/>
        <v>0.26</v>
      </c>
      <c r="AW141" s="2">
        <f t="shared" si="157"/>
        <v>0.191666666666667</v>
      </c>
      <c r="AX141" s="1">
        <f t="shared" si="153"/>
        <v>61.9369805578438</v>
      </c>
      <c r="AZ141" s="2">
        <f t="shared" si="158"/>
        <v>0.0583333333333333</v>
      </c>
      <c r="BA141" s="1">
        <f t="shared" si="154"/>
        <v>18.8503853871698</v>
      </c>
    </row>
    <row r="142" s="1" customFormat="1" spans="1:53">
      <c r="A142" s="6"/>
      <c r="B142" s="6"/>
      <c r="C142" s="9">
        <v>3</v>
      </c>
      <c r="D142" s="12">
        <v>9.3303018166129</v>
      </c>
      <c r="E142" s="13">
        <f t="shared" si="155"/>
        <v>5.52468283885714</v>
      </c>
      <c r="F142" s="9" t="s">
        <v>107</v>
      </c>
      <c r="G142" s="6">
        <v>4</v>
      </c>
      <c r="H142" s="11">
        <f t="shared" si="138"/>
        <v>9.3303018166129</v>
      </c>
      <c r="I142" s="11">
        <f t="shared" si="139"/>
        <v>282.480301816613</v>
      </c>
      <c r="J142" s="11">
        <f t="shared" si="140"/>
        <v>0.0565643861985682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1.08217128409958</v>
      </c>
      <c r="P142" s="11">
        <f t="shared" si="143"/>
        <v>0.0612123544468093</v>
      </c>
      <c r="Q142" s="16">
        <f t="shared" si="144"/>
        <v>0.0159152121561704</v>
      </c>
      <c r="R142" s="11">
        <f t="shared" si="145"/>
        <v>0.074022</v>
      </c>
      <c r="S142" s="17">
        <f t="shared" si="146"/>
        <v>0.215006513687423</v>
      </c>
      <c r="T142" s="3">
        <v>0.01</v>
      </c>
      <c r="U142" s="18">
        <f t="shared" si="147"/>
        <v>0.00215006513687423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0.00764006513687423</v>
      </c>
      <c r="AU142" s="25">
        <f t="shared" si="151"/>
        <v>28.47</v>
      </c>
      <c r="AV142" s="1">
        <f t="shared" si="152"/>
        <v>0.26</v>
      </c>
      <c r="AW142" s="2">
        <f t="shared" si="157"/>
        <v>0.191666666666667</v>
      </c>
      <c r="AX142" s="1">
        <f t="shared" si="153"/>
        <v>72.6238501088822</v>
      </c>
      <c r="AZ142" s="2">
        <f t="shared" si="158"/>
        <v>0.0583333333333333</v>
      </c>
      <c r="BA142" s="1">
        <f t="shared" si="154"/>
        <v>22.1029109027033</v>
      </c>
    </row>
    <row r="143" s="1" customFormat="1" spans="1:53">
      <c r="A143" s="6"/>
      <c r="B143" s="6"/>
      <c r="C143" s="9">
        <v>4</v>
      </c>
      <c r="D143" s="12">
        <v>17.188321652</v>
      </c>
      <c r="E143" s="13">
        <f t="shared" si="155"/>
        <v>9.3303018166129</v>
      </c>
      <c r="F143" s="9" t="s">
        <v>107</v>
      </c>
      <c r="G143" s="6">
        <v>5</v>
      </c>
      <c r="H143" s="11">
        <f t="shared" si="138"/>
        <v>17.188321652</v>
      </c>
      <c r="I143" s="11">
        <f t="shared" si="139"/>
        <v>290.338321652</v>
      </c>
      <c r="J143" s="11">
        <f t="shared" si="140"/>
        <v>0.143779701600463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0.969910983170135</v>
      </c>
      <c r="O143" s="11">
        <f t="shared" si="156"/>
        <v>0.335747946482639</v>
      </c>
      <c r="P143" s="11">
        <f t="shared" si="143"/>
        <v>0.0482737395582421</v>
      </c>
      <c r="Q143" s="16">
        <f t="shared" si="144"/>
        <v>0.012551172285143</v>
      </c>
      <c r="R143" s="11">
        <f t="shared" si="145"/>
        <v>0.074022</v>
      </c>
      <c r="S143" s="17">
        <f t="shared" si="146"/>
        <v>0.169560026548093</v>
      </c>
      <c r="T143" s="3">
        <v>0.01</v>
      </c>
      <c r="U143" s="18">
        <f t="shared" si="147"/>
        <v>0.00169560026548093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0.0116456002654809</v>
      </c>
      <c r="AU143" s="25">
        <f t="shared" si="151"/>
        <v>28.47</v>
      </c>
      <c r="AV143" s="1">
        <f t="shared" si="152"/>
        <v>0.26</v>
      </c>
      <c r="AW143" s="2">
        <f t="shared" si="157"/>
        <v>0.191666666666667</v>
      </c>
      <c r="AX143" s="1">
        <f t="shared" si="153"/>
        <v>110.699099151171</v>
      </c>
      <c r="AZ143" s="2">
        <f t="shared" si="158"/>
        <v>0.0583333333333333</v>
      </c>
      <c r="BA143" s="1">
        <f t="shared" si="154"/>
        <v>33.6910301764434</v>
      </c>
    </row>
    <row r="144" s="1" customFormat="1" spans="1:53">
      <c r="A144" s="6"/>
      <c r="B144" s="6"/>
      <c r="C144" s="9">
        <v>5</v>
      </c>
      <c r="D144" s="12">
        <v>22.3061104735484</v>
      </c>
      <c r="E144" s="13">
        <f t="shared" si="155"/>
        <v>17.188321652</v>
      </c>
      <c r="F144" s="9" t="s">
        <v>109</v>
      </c>
      <c r="G144" s="6">
        <v>6</v>
      </c>
      <c r="H144" s="11">
        <f t="shared" si="138"/>
        <v>22.3061104735484</v>
      </c>
      <c r="I144" s="11">
        <f t="shared" si="139"/>
        <v>295.456110473548</v>
      </c>
      <c r="J144" s="11">
        <f t="shared" si="140"/>
        <v>0.257027090686331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0.572174206924397</v>
      </c>
      <c r="P144" s="11">
        <f t="shared" si="143"/>
        <v>0.147064271771537</v>
      </c>
      <c r="Q144" s="16">
        <f t="shared" si="144"/>
        <v>0.0382367106605995</v>
      </c>
      <c r="R144" s="11">
        <f t="shared" si="145"/>
        <v>0.074022</v>
      </c>
      <c r="S144" s="17">
        <f t="shared" si="146"/>
        <v>0.516558734708594</v>
      </c>
      <c r="T144" s="3">
        <v>0.01</v>
      </c>
      <c r="U144" s="18">
        <f t="shared" si="147"/>
        <v>0.00516558734708594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0.01</v>
      </c>
      <c r="AF144" s="3">
        <v>0.49</v>
      </c>
      <c r="AG144" s="18">
        <f t="shared" si="148"/>
        <v>0.0049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0.02</v>
      </c>
      <c r="AR144" s="3">
        <v>0.5</v>
      </c>
      <c r="AS144" s="3">
        <f t="shared" si="149"/>
        <v>0.01</v>
      </c>
      <c r="AT144" s="2">
        <f t="shared" si="150"/>
        <v>0.0200655873470859</v>
      </c>
      <c r="AU144" s="25">
        <f t="shared" si="151"/>
        <v>28.47</v>
      </c>
      <c r="AV144" s="1">
        <f t="shared" si="152"/>
        <v>0.26</v>
      </c>
      <c r="AW144" s="2">
        <f t="shared" si="157"/>
        <v>0.191666666666667</v>
      </c>
      <c r="AX144" s="1">
        <f t="shared" si="153"/>
        <v>190.73662092332</v>
      </c>
      <c r="AZ144" s="2">
        <f t="shared" si="158"/>
        <v>0.0583333333333333</v>
      </c>
      <c r="BA144" s="1">
        <f t="shared" si="154"/>
        <v>58.0502759331843</v>
      </c>
    </row>
    <row r="145" s="1" customFormat="1" spans="1:53">
      <c r="A145" s="6"/>
      <c r="B145" s="6"/>
      <c r="C145" s="9">
        <v>6</v>
      </c>
      <c r="D145" s="12">
        <v>24.6300450503333</v>
      </c>
      <c r="E145" s="13">
        <f t="shared" si="155"/>
        <v>22.3061104735484</v>
      </c>
      <c r="F145" s="9" t="s">
        <v>107</v>
      </c>
      <c r="G145" s="6">
        <v>7</v>
      </c>
      <c r="H145" s="11">
        <f t="shared" si="138"/>
        <v>24.6300450503333</v>
      </c>
      <c r="I145" s="11">
        <f t="shared" si="139"/>
        <v>297.780045050333</v>
      </c>
      <c r="J145" s="11">
        <f t="shared" si="140"/>
        <v>0.332410191737663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0.70980993515286</v>
      </c>
      <c r="P145" s="11">
        <f t="shared" si="143"/>
        <v>0.23594805664146</v>
      </c>
      <c r="Q145" s="16">
        <f t="shared" si="144"/>
        <v>0.0613464947267796</v>
      </c>
      <c r="R145" s="11">
        <f t="shared" si="145"/>
        <v>0.074022</v>
      </c>
      <c r="S145" s="17">
        <f t="shared" si="146"/>
        <v>0.828760297300527</v>
      </c>
      <c r="T145" s="3">
        <v>0.01</v>
      </c>
      <c r="U145" s="18">
        <f t="shared" si="147"/>
        <v>0.00828760297300527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0.01</v>
      </c>
      <c r="AF145" s="3">
        <v>0.49</v>
      </c>
      <c r="AG145" s="18">
        <f t="shared" si="148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9"/>
        <v>0.01</v>
      </c>
      <c r="AT145" s="2">
        <f t="shared" si="150"/>
        <v>0.0231876029730053</v>
      </c>
      <c r="AU145" s="25">
        <f t="shared" si="151"/>
        <v>28.47</v>
      </c>
      <c r="AV145" s="1">
        <f t="shared" si="152"/>
        <v>0.26</v>
      </c>
      <c r="AW145" s="2">
        <f t="shared" si="157"/>
        <v>0.191666666666667</v>
      </c>
      <c r="AX145" s="1">
        <f t="shared" si="153"/>
        <v>220.413435294973</v>
      </c>
      <c r="AZ145" s="2">
        <f t="shared" si="158"/>
        <v>0.0583333333333333</v>
      </c>
      <c r="BA145" s="1">
        <f t="shared" si="154"/>
        <v>67.082349872383</v>
      </c>
    </row>
    <row r="146" s="1" customFormat="1" spans="1:53">
      <c r="A146" s="6"/>
      <c r="B146" s="6"/>
      <c r="C146" s="9">
        <v>7</v>
      </c>
      <c r="D146" s="12">
        <v>30.0725086112903</v>
      </c>
      <c r="E146" s="13">
        <f t="shared" si="155"/>
        <v>24.6300450503333</v>
      </c>
      <c r="F146" s="9" t="s">
        <v>107</v>
      </c>
      <c r="G146" s="6">
        <v>8</v>
      </c>
      <c r="H146" s="11">
        <f t="shared" si="138"/>
        <v>30.0725086112903</v>
      </c>
      <c r="I146" s="11">
        <f t="shared" si="139"/>
        <v>303.22250861129</v>
      </c>
      <c r="J146" s="11">
        <f t="shared" si="140"/>
        <v>0.597800103179537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0.7585618785114</v>
      </c>
      <c r="P146" s="11">
        <f t="shared" si="143"/>
        <v>0.453468369242178</v>
      </c>
      <c r="Q146" s="16">
        <f t="shared" si="144"/>
        <v>0.117901776002966</v>
      </c>
      <c r="R146" s="11">
        <f t="shared" si="145"/>
        <v>0.074022</v>
      </c>
      <c r="S146" s="17">
        <f t="shared" si="146"/>
        <v>1.59279371001819</v>
      </c>
      <c r="T146" s="3">
        <v>0.01</v>
      </c>
      <c r="U146" s="18">
        <f t="shared" si="147"/>
        <v>0.0159279371001819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0.01</v>
      </c>
      <c r="AF146" s="3">
        <v>0.49</v>
      </c>
      <c r="AG146" s="18">
        <f t="shared" si="148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9"/>
        <v>0.01</v>
      </c>
      <c r="AT146" s="2">
        <f t="shared" si="150"/>
        <v>0.0308279371001819</v>
      </c>
      <c r="AU146" s="25">
        <f t="shared" si="151"/>
        <v>28.47</v>
      </c>
      <c r="AV146" s="1">
        <f t="shared" si="152"/>
        <v>0.26</v>
      </c>
      <c r="AW146" s="2">
        <f t="shared" si="157"/>
        <v>0.191666666666667</v>
      </c>
      <c r="AX146" s="1">
        <f t="shared" si="153"/>
        <v>293.039842333809</v>
      </c>
      <c r="AZ146" s="2">
        <f t="shared" si="158"/>
        <v>0.0583333333333333</v>
      </c>
      <c r="BA146" s="1">
        <f t="shared" si="154"/>
        <v>89.1860389711593</v>
      </c>
    </row>
    <row r="147" s="1" customFormat="1" spans="1:53">
      <c r="A147" s="6"/>
      <c r="B147" s="6"/>
      <c r="C147" s="9">
        <v>8</v>
      </c>
      <c r="D147" s="12">
        <v>27.825862963871</v>
      </c>
      <c r="E147" s="13">
        <f t="shared" si="155"/>
        <v>30.0725086112903</v>
      </c>
      <c r="F147" s="9" t="s">
        <v>107</v>
      </c>
      <c r="G147" s="6">
        <v>9</v>
      </c>
      <c r="H147" s="11">
        <f t="shared" si="138"/>
        <v>27.825862963871</v>
      </c>
      <c r="I147" s="11">
        <f t="shared" si="139"/>
        <v>300.975862963871</v>
      </c>
      <c r="J147" s="11">
        <f t="shared" si="140"/>
        <v>0.470390114272367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0.589793509269222</v>
      </c>
      <c r="P147" s="11">
        <f t="shared" si="143"/>
        <v>0.277433036222249</v>
      </c>
      <c r="Q147" s="16">
        <f t="shared" si="144"/>
        <v>0.0721325894177849</v>
      </c>
      <c r="R147" s="11">
        <f t="shared" si="145"/>
        <v>0.074022</v>
      </c>
      <c r="S147" s="17">
        <f t="shared" si="146"/>
        <v>0.974475013074287</v>
      </c>
      <c r="T147" s="3">
        <v>0.01</v>
      </c>
      <c r="U147" s="18">
        <f t="shared" si="147"/>
        <v>0.00974475013074287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8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0.0196947501307429</v>
      </c>
      <c r="AU147" s="25">
        <f t="shared" si="151"/>
        <v>28.47</v>
      </c>
      <c r="AV147" s="1">
        <f t="shared" si="152"/>
        <v>0.26</v>
      </c>
      <c r="AW147" s="2">
        <f t="shared" si="157"/>
        <v>0.191666666666667</v>
      </c>
      <c r="AX147" s="1">
        <f t="shared" si="153"/>
        <v>187.211568985672</v>
      </c>
      <c r="AZ147" s="2">
        <f t="shared" si="158"/>
        <v>0.0583333333333333</v>
      </c>
      <c r="BA147" s="1">
        <f t="shared" si="154"/>
        <v>56.9774340391176</v>
      </c>
    </row>
    <row r="148" s="1" customFormat="1" spans="1:53">
      <c r="A148" s="6"/>
      <c r="B148" s="6"/>
      <c r="C148" s="9">
        <v>9</v>
      </c>
      <c r="D148" s="12">
        <v>23.0836691533333</v>
      </c>
      <c r="E148" s="13">
        <f t="shared" si="155"/>
        <v>27.825862963871</v>
      </c>
      <c r="F148" s="9" t="s">
        <v>107</v>
      </c>
      <c r="G148" s="6">
        <v>10</v>
      </c>
      <c r="H148" s="11">
        <f t="shared" si="138"/>
        <v>23.0836691533333</v>
      </c>
      <c r="I148" s="11">
        <f t="shared" si="139"/>
        <v>296.233669153333</v>
      </c>
      <c r="J148" s="11">
        <f t="shared" si="140"/>
        <v>0.280250143342508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0.597060473046972</v>
      </c>
      <c r="P148" s="11">
        <f t="shared" si="143"/>
        <v>0.16732628315556</v>
      </c>
      <c r="Q148" s="16">
        <f t="shared" si="144"/>
        <v>0.0435048336204456</v>
      </c>
      <c r="R148" s="11">
        <f t="shared" si="145"/>
        <v>0.074022</v>
      </c>
      <c r="S148" s="17">
        <f t="shared" si="146"/>
        <v>0.587728426960168</v>
      </c>
      <c r="T148" s="3">
        <v>0.01</v>
      </c>
      <c r="U148" s="18">
        <f t="shared" si="147"/>
        <v>0.00587728426960168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0.005</v>
      </c>
      <c r="AF148" s="3">
        <v>0.49</v>
      </c>
      <c r="AG148" s="18">
        <f t="shared" si="148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0.0158272842696017</v>
      </c>
      <c r="AU148" s="25">
        <f t="shared" si="151"/>
        <v>28.47</v>
      </c>
      <c r="AV148" s="1">
        <f t="shared" si="152"/>
        <v>0.26</v>
      </c>
      <c r="AW148" s="2">
        <f t="shared" si="157"/>
        <v>0.191666666666667</v>
      </c>
      <c r="AX148" s="1">
        <f t="shared" si="153"/>
        <v>150.448759249256</v>
      </c>
      <c r="AZ148" s="2">
        <f t="shared" si="158"/>
        <v>0.0583333333333333</v>
      </c>
      <c r="BA148" s="1">
        <f t="shared" si="154"/>
        <v>45.7887528149908</v>
      </c>
    </row>
    <row r="149" s="1" customFormat="1" spans="1:53">
      <c r="A149" s="6"/>
      <c r="B149" s="6"/>
      <c r="C149" s="9">
        <v>10</v>
      </c>
      <c r="D149" s="12">
        <v>16.601663483871</v>
      </c>
      <c r="E149" s="13">
        <f t="shared" si="155"/>
        <v>23.0836691533333</v>
      </c>
      <c r="F149" s="9" t="s">
        <v>107</v>
      </c>
      <c r="G149" s="6">
        <v>11</v>
      </c>
      <c r="H149" s="11">
        <f t="shared" si="138"/>
        <v>16.601663483871</v>
      </c>
      <c r="I149" s="11">
        <f t="shared" si="139"/>
        <v>289.751663483871</v>
      </c>
      <c r="J149" s="11">
        <f t="shared" si="140"/>
        <v>0.134341108491485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0.408247480396842</v>
      </c>
      <c r="O149" s="11">
        <f t="shared" si="156"/>
        <v>0.306186709494571</v>
      </c>
      <c r="P149" s="11">
        <f t="shared" si="143"/>
        <v>0.041133461958861</v>
      </c>
      <c r="Q149" s="16">
        <f t="shared" si="144"/>
        <v>0.0106947001093039</v>
      </c>
      <c r="R149" s="11">
        <f t="shared" si="145"/>
        <v>0.074022</v>
      </c>
      <c r="S149" s="17">
        <f t="shared" si="146"/>
        <v>0.144480020930316</v>
      </c>
      <c r="T149" s="3">
        <v>0.01</v>
      </c>
      <c r="U149" s="18">
        <f t="shared" si="147"/>
        <v>0.00144480020930316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0.00693480020930316</v>
      </c>
      <c r="AU149" s="25">
        <f t="shared" si="151"/>
        <v>28.47</v>
      </c>
      <c r="AV149" s="1">
        <f t="shared" si="152"/>
        <v>0.26</v>
      </c>
      <c r="AW149" s="2">
        <f t="shared" si="157"/>
        <v>0.191666666666667</v>
      </c>
      <c r="AX149" s="1">
        <f t="shared" si="153"/>
        <v>65.9198425553644</v>
      </c>
      <c r="AZ149" s="2">
        <f t="shared" si="158"/>
        <v>0.0583333333333333</v>
      </c>
      <c r="BA149" s="1">
        <f t="shared" si="154"/>
        <v>20.0625607777196</v>
      </c>
    </row>
    <row r="150" s="1" customFormat="1" spans="1:54">
      <c r="A150" s="6"/>
      <c r="B150" s="6"/>
      <c r="C150" s="9">
        <v>11</v>
      </c>
      <c r="D150" s="12">
        <v>11.0395241511</v>
      </c>
      <c r="E150" s="13">
        <f t="shared" si="155"/>
        <v>16.601663483871</v>
      </c>
      <c r="F150" s="9" t="s">
        <v>109</v>
      </c>
      <c r="G150" s="6">
        <v>12</v>
      </c>
      <c r="H150" s="11">
        <f t="shared" si="138"/>
        <v>11.0395241511</v>
      </c>
      <c r="I150" s="11">
        <f t="shared" si="139"/>
        <v>284.1895241511</v>
      </c>
      <c r="J150" s="11">
        <f t="shared" si="140"/>
        <v>0.0695947084429894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0.54975324753571</v>
      </c>
      <c r="P150" s="11">
        <f t="shared" si="143"/>
        <v>0.0382599169778343</v>
      </c>
      <c r="Q150" s="16">
        <f t="shared" si="144"/>
        <v>0.00994757841423691</v>
      </c>
      <c r="R150" s="11">
        <f t="shared" si="145"/>
        <v>0.074022</v>
      </c>
      <c r="S150" s="17">
        <f t="shared" si="146"/>
        <v>0.134386782500296</v>
      </c>
      <c r="T150" s="3">
        <v>0.01</v>
      </c>
      <c r="U150" s="18">
        <f t="shared" si="147"/>
        <v>0.00134386782500296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0.00683386782500296</v>
      </c>
      <c r="AU150" s="25">
        <f t="shared" si="151"/>
        <v>28.47</v>
      </c>
      <c r="AV150" s="1">
        <f t="shared" si="152"/>
        <v>0.26</v>
      </c>
      <c r="AW150" s="2">
        <f t="shared" si="157"/>
        <v>0.191666666666667</v>
      </c>
      <c r="AX150" s="1">
        <f t="shared" si="153"/>
        <v>64.9604137786159</v>
      </c>
      <c r="AY150" s="1">
        <f>SUM(AX139:AX150)</f>
        <v>1531.51901230328</v>
      </c>
      <c r="AZ150" s="2">
        <f t="shared" si="158"/>
        <v>0.0583333333333333</v>
      </c>
      <c r="BA150" s="1">
        <f t="shared" si="154"/>
        <v>19.7705607152309</v>
      </c>
      <c r="BB150" s="1">
        <f>SUM(BA139:BA150)</f>
        <v>466.114482005346</v>
      </c>
    </row>
    <row r="151" s="1" customFormat="1" spans="1:46">
      <c r="A151" s="6"/>
      <c r="B151" s="6"/>
      <c r="C151" s="9">
        <v>12</v>
      </c>
      <c r="D151" s="12">
        <v>4.52716653816129</v>
      </c>
      <c r="E151" s="13">
        <f t="shared" si="155"/>
        <v>11.0395241511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selection activeCell="I17" sqref="I1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18.3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40</v>
      </c>
      <c r="C4" s="3"/>
      <c r="D4" s="3"/>
      <c r="E4" s="3">
        <v>3.9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1.1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67.8</v>
      </c>
      <c r="F7" s="3">
        <v>91.104</v>
      </c>
      <c r="G7" s="3">
        <v>0.13</v>
      </c>
      <c r="L7" s="2"/>
    </row>
    <row r="8" s="1" customFormat="1" spans="1:12">
      <c r="A8" s="4"/>
      <c r="B8" s="5" t="s">
        <v>44</v>
      </c>
      <c r="C8" s="3"/>
      <c r="D8" s="3"/>
      <c r="E8" s="3">
        <v>123.3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1432.6</v>
      </c>
      <c r="F9" s="3">
        <v>122.786</v>
      </c>
      <c r="G9" s="3">
        <v>0.29</v>
      </c>
      <c r="L9" s="2"/>
    </row>
    <row r="10" s="1" customFormat="1" spans="1:12">
      <c r="A10" s="4" t="s">
        <v>46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(AV40+AV55+AV71+AV87+AV102+AY118+AY134+AY150+BB150+AG118)</f>
        <v>41695023.9297202</v>
      </c>
      <c r="J16" s="7" t="s">
        <v>35</v>
      </c>
      <c r="K16" s="7">
        <f>I16/(10000*1000)</f>
        <v>4.16950239297202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22667453.9228227</v>
      </c>
      <c r="J17" s="7" t="s">
        <v>35</v>
      </c>
      <c r="K17" s="7">
        <f>I17/(10000*1000)</f>
        <v>2.26674539228227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9</v>
      </c>
      <c r="E29" s="9"/>
      <c r="F29" s="9"/>
      <c r="G29" s="6">
        <v>1</v>
      </c>
      <c r="H29" s="11">
        <f t="shared" ref="H29:H40" si="0">E30</f>
        <v>9</v>
      </c>
      <c r="I29" s="11">
        <f t="shared" ref="I29:I40" si="1">H29+273.15</f>
        <v>282.15</v>
      </c>
      <c r="J29" s="11">
        <f t="shared" ref="J29:J40" si="2">EXP(($C$18*(I29-$C$16))/($C$19*I29*$C$16))</f>
        <v>0.0543273714220872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0.0539692634987966</v>
      </c>
      <c r="Q29" s="16">
        <f t="shared" ref="Q29:Q40" si="6">P29*$B$31</f>
        <v>0.00701600425484356</v>
      </c>
      <c r="R29" s="11">
        <f t="shared" ref="R29:R40" si="7">L29*$B$31</f>
        <v>0.129143083333333</v>
      </c>
      <c r="S29" s="17">
        <f t="shared" ref="S29:S40" si="8">Q29/R29</f>
        <v>0.0543273714220873</v>
      </c>
      <c r="T29" s="3">
        <v>0.01</v>
      </c>
      <c r="U29" s="18">
        <f t="shared" ref="U29:U40" si="9">S29*T29</f>
        <v>0.000543273714220873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0.0224432737142209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0.325</v>
      </c>
      <c r="AU29" s="1">
        <f t="shared" ref="AU29:AU40" si="17">AT29*10000*AS29*0.67*AR29*AQ29</f>
        <v>631.125199333672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7.83745775958065</v>
      </c>
      <c r="E30" s="13">
        <f t="shared" ref="E30:E41" si="18">D29</f>
        <v>9</v>
      </c>
      <c r="F30" s="9" t="s">
        <v>107</v>
      </c>
      <c r="G30" s="6">
        <v>2</v>
      </c>
      <c r="H30" s="11">
        <f t="shared" si="0"/>
        <v>7.83745775958065</v>
      </c>
      <c r="I30" s="11">
        <f t="shared" si="1"/>
        <v>280.987457759581</v>
      </c>
      <c r="J30" s="11">
        <f t="shared" si="2"/>
        <v>0.0470989835251502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1.93284740316787</v>
      </c>
      <c r="P30" s="11">
        <f t="shared" si="5"/>
        <v>0.0910351479984328</v>
      </c>
      <c r="Q30" s="16">
        <f t="shared" si="6"/>
        <v>0.0118345692397963</v>
      </c>
      <c r="R30" s="11">
        <f t="shared" si="7"/>
        <v>0.129143083333333</v>
      </c>
      <c r="S30" s="17">
        <f t="shared" si="8"/>
        <v>0.091639203078727</v>
      </c>
      <c r="T30" s="3">
        <v>0.01</v>
      </c>
      <c r="U30" s="18">
        <f t="shared" si="9"/>
        <v>0.00091639203078727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0.0228163920307873</v>
      </c>
      <c r="AR30" s="25">
        <f t="shared" si="15"/>
        <v>99.3408333333333</v>
      </c>
      <c r="AS30" s="1">
        <f t="shared" si="16"/>
        <v>0.13</v>
      </c>
      <c r="AT30" s="2">
        <f t="shared" ref="AT30:AT40" si="20">$E$4/12</f>
        <v>0.325</v>
      </c>
      <c r="AU30" s="1">
        <f t="shared" si="17"/>
        <v>641.617624588406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7.94242309328572</v>
      </c>
      <c r="E31" s="13">
        <f t="shared" si="18"/>
        <v>7.83745775958065</v>
      </c>
      <c r="F31" s="9" t="s">
        <v>107</v>
      </c>
      <c r="G31" s="6">
        <v>3</v>
      </c>
      <c r="H31" s="11">
        <f t="shared" si="0"/>
        <v>7.94242309328572</v>
      </c>
      <c r="I31" s="11">
        <f t="shared" si="1"/>
        <v>281.092423093286</v>
      </c>
      <c r="J31" s="11">
        <f t="shared" si="2"/>
        <v>0.0477123922860145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2.83522058850277</v>
      </c>
      <c r="P31" s="11">
        <f t="shared" si="5"/>
        <v>0.135275156936029</v>
      </c>
      <c r="Q31" s="16">
        <f t="shared" si="6"/>
        <v>0.0175857704016838</v>
      </c>
      <c r="R31" s="11">
        <f t="shared" si="7"/>
        <v>0.129143083333333</v>
      </c>
      <c r="S31" s="17">
        <f t="shared" si="8"/>
        <v>0.136172762394815</v>
      </c>
      <c r="T31" s="3">
        <v>0.01</v>
      </c>
      <c r="U31" s="18">
        <f t="shared" si="9"/>
        <v>0.00136172762394815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0.0232617276239482</v>
      </c>
      <c r="AR31" s="25">
        <f t="shared" si="15"/>
        <v>99.3408333333333</v>
      </c>
      <c r="AS31" s="1">
        <f t="shared" si="16"/>
        <v>0.13</v>
      </c>
      <c r="AT31" s="2">
        <f t="shared" si="20"/>
        <v>0.325</v>
      </c>
      <c r="AU31" s="1">
        <f t="shared" si="17"/>
        <v>654.140865118416</v>
      </c>
    </row>
    <row r="32" s="1" customFormat="1" spans="1:47">
      <c r="A32" s="6"/>
      <c r="B32" s="6"/>
      <c r="C32" s="9">
        <v>3</v>
      </c>
      <c r="D32" s="12">
        <v>10.8123813496774</v>
      </c>
      <c r="E32" s="13">
        <f t="shared" si="18"/>
        <v>7.94242309328572</v>
      </c>
      <c r="F32" s="9" t="s">
        <v>107</v>
      </c>
      <c r="G32" s="6">
        <v>4</v>
      </c>
      <c r="H32" s="11">
        <f t="shared" si="0"/>
        <v>10.8123813496774</v>
      </c>
      <c r="I32" s="11">
        <f t="shared" si="1"/>
        <v>283.962381349677</v>
      </c>
      <c r="J32" s="11">
        <f t="shared" si="2"/>
        <v>0.0677132937178044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3.69335376490007</v>
      </c>
      <c r="P32" s="11">
        <f t="shared" si="5"/>
        <v>0.250089148286437</v>
      </c>
      <c r="Q32" s="16">
        <f t="shared" si="6"/>
        <v>0.0325115892772368</v>
      </c>
      <c r="R32" s="11">
        <f t="shared" si="7"/>
        <v>0.129143083333333</v>
      </c>
      <c r="S32" s="17">
        <f t="shared" si="8"/>
        <v>0.251748591082658</v>
      </c>
      <c r="T32" s="3">
        <v>0.01</v>
      </c>
      <c r="U32" s="18">
        <f t="shared" si="9"/>
        <v>0.00251748591082658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0.0319674859108266</v>
      </c>
      <c r="AR32" s="25">
        <f t="shared" si="15"/>
        <v>99.3408333333333</v>
      </c>
      <c r="AS32" s="1">
        <f t="shared" si="16"/>
        <v>0.13</v>
      </c>
      <c r="AT32" s="2">
        <f t="shared" si="20"/>
        <v>0.325</v>
      </c>
      <c r="AU32" s="1">
        <f t="shared" si="17"/>
        <v>898.954679008475</v>
      </c>
    </row>
    <row r="33" s="1" customFormat="1" spans="1:47">
      <c r="A33" s="6"/>
      <c r="B33" s="6"/>
      <c r="C33" s="9">
        <v>4</v>
      </c>
      <c r="D33" s="12">
        <v>17.717372156</v>
      </c>
      <c r="E33" s="13">
        <f t="shared" si="18"/>
        <v>10.8123813496774</v>
      </c>
      <c r="F33" s="9" t="s">
        <v>107</v>
      </c>
      <c r="G33" s="6">
        <v>5</v>
      </c>
      <c r="H33" s="11">
        <f t="shared" si="0"/>
        <v>17.717372156</v>
      </c>
      <c r="I33" s="11">
        <f t="shared" si="1"/>
        <v>290.867372156</v>
      </c>
      <c r="J33" s="11">
        <f t="shared" si="2"/>
        <v>0.152822938680738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3.27110138578295</v>
      </c>
      <c r="O33" s="11">
        <f t="shared" si="19"/>
        <v>1.16557156416402</v>
      </c>
      <c r="P33" s="11">
        <f t="shared" si="5"/>
        <v>0.178126071678249</v>
      </c>
      <c r="Q33" s="16">
        <f t="shared" si="6"/>
        <v>0.0231563893181724</v>
      </c>
      <c r="R33" s="11">
        <f t="shared" si="7"/>
        <v>0.129143083333333</v>
      </c>
      <c r="S33" s="17">
        <f t="shared" si="8"/>
        <v>0.179308010312895</v>
      </c>
      <c r="T33" s="3">
        <v>0.01</v>
      </c>
      <c r="U33" s="18">
        <f t="shared" si="9"/>
        <v>0.00179308010312895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0.0312430801031289</v>
      </c>
      <c r="AR33" s="25">
        <f t="shared" si="15"/>
        <v>99.3408333333333</v>
      </c>
      <c r="AS33" s="1">
        <f t="shared" si="16"/>
        <v>0.13</v>
      </c>
      <c r="AT33" s="2">
        <f t="shared" si="20"/>
        <v>0.325</v>
      </c>
      <c r="AU33" s="1">
        <f t="shared" si="17"/>
        <v>878.583731097612</v>
      </c>
    </row>
    <row r="34" s="1" customFormat="1" spans="1:47">
      <c r="A34" s="6"/>
      <c r="B34" s="6"/>
      <c r="C34" s="9">
        <v>5</v>
      </c>
      <c r="D34" s="12">
        <v>22.1115132848387</v>
      </c>
      <c r="E34" s="13">
        <f t="shared" si="18"/>
        <v>17.717372156</v>
      </c>
      <c r="F34" s="9" t="s">
        <v>109</v>
      </c>
      <c r="G34" s="6">
        <v>6</v>
      </c>
      <c r="H34" s="11">
        <f t="shared" si="0"/>
        <v>22.1115132848387</v>
      </c>
      <c r="I34" s="11">
        <f t="shared" si="1"/>
        <v>295.261513284839</v>
      </c>
      <c r="J34" s="11">
        <f t="shared" si="2"/>
        <v>0.251504745024918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1.9808538258191</v>
      </c>
      <c r="P34" s="11">
        <f t="shared" si="5"/>
        <v>0.498194136394267</v>
      </c>
      <c r="Q34" s="16">
        <f t="shared" si="6"/>
        <v>0.0647652377312546</v>
      </c>
      <c r="R34" s="11">
        <f t="shared" si="7"/>
        <v>0.129143083333333</v>
      </c>
      <c r="S34" s="17">
        <f t="shared" si="8"/>
        <v>0.501499856280248</v>
      </c>
      <c r="T34" s="3">
        <v>0.01</v>
      </c>
      <c r="U34" s="18">
        <f t="shared" si="9"/>
        <v>0.00501499856280248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0.0344649985628025</v>
      </c>
      <c r="AR34" s="25">
        <f t="shared" si="15"/>
        <v>99.3408333333333</v>
      </c>
      <c r="AS34" s="1">
        <f t="shared" si="16"/>
        <v>0.13</v>
      </c>
      <c r="AT34" s="2">
        <f t="shared" si="20"/>
        <v>0.325</v>
      </c>
      <c r="AU34" s="1">
        <f t="shared" si="17"/>
        <v>969.186998517099</v>
      </c>
    </row>
    <row r="35" s="1" customFormat="1" spans="1:47">
      <c r="A35" s="6"/>
      <c r="B35" s="6"/>
      <c r="C35" s="9">
        <v>6</v>
      </c>
      <c r="D35" s="12">
        <v>23.0986553923333</v>
      </c>
      <c r="E35" s="13">
        <f t="shared" si="18"/>
        <v>22.1115132848387</v>
      </c>
      <c r="F35" s="9" t="s">
        <v>107</v>
      </c>
      <c r="G35" s="6">
        <v>7</v>
      </c>
      <c r="H35" s="11">
        <f t="shared" si="0"/>
        <v>23.0986553923333</v>
      </c>
      <c r="I35" s="11">
        <f t="shared" si="1"/>
        <v>296.248655392333</v>
      </c>
      <c r="J35" s="11">
        <f t="shared" si="2"/>
        <v>0.280716506850681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2.47606802275817</v>
      </c>
      <c r="P35" s="11">
        <f t="shared" si="5"/>
        <v>0.695073166073346</v>
      </c>
      <c r="Q35" s="16">
        <f t="shared" si="6"/>
        <v>0.0903595115895349</v>
      </c>
      <c r="R35" s="11">
        <f t="shared" si="7"/>
        <v>0.129143083333333</v>
      </c>
      <c r="S35" s="17">
        <f t="shared" si="8"/>
        <v>0.6996852580661</v>
      </c>
      <c r="T35" s="3">
        <v>0.01</v>
      </c>
      <c r="U35" s="18">
        <f t="shared" si="9"/>
        <v>0.006996852580661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0.041896852580661</v>
      </c>
      <c r="AR35" s="25">
        <f t="shared" si="15"/>
        <v>99.3408333333333</v>
      </c>
      <c r="AS35" s="1">
        <f t="shared" si="16"/>
        <v>0.13</v>
      </c>
      <c r="AT35" s="2">
        <f t="shared" si="20"/>
        <v>0.325</v>
      </c>
      <c r="AU35" s="1">
        <f t="shared" si="17"/>
        <v>1178.1774697008</v>
      </c>
    </row>
    <row r="36" s="1" customFormat="1" spans="1:47">
      <c r="A36" s="6"/>
      <c r="B36" s="6"/>
      <c r="C36" s="9">
        <v>7</v>
      </c>
      <c r="D36" s="12">
        <v>29.7497507606452</v>
      </c>
      <c r="E36" s="13">
        <f t="shared" si="18"/>
        <v>23.0986553923333</v>
      </c>
      <c r="F36" s="9" t="s">
        <v>107</v>
      </c>
      <c r="G36" s="6">
        <v>8</v>
      </c>
      <c r="H36" s="11">
        <f t="shared" si="0"/>
        <v>29.7497507606452</v>
      </c>
      <c r="I36" s="11">
        <f t="shared" si="1"/>
        <v>302.899750760645</v>
      </c>
      <c r="J36" s="11">
        <f t="shared" si="2"/>
        <v>0.577691614239596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2.77440319001815</v>
      </c>
      <c r="P36" s="11">
        <f t="shared" si="5"/>
        <v>1.60274945739307</v>
      </c>
      <c r="Q36" s="16">
        <f t="shared" si="6"/>
        <v>0.208357429461099</v>
      </c>
      <c r="R36" s="11">
        <f t="shared" si="7"/>
        <v>0.129143083333333</v>
      </c>
      <c r="S36" s="17">
        <f t="shared" si="8"/>
        <v>1.61338434922841</v>
      </c>
      <c r="T36" s="3">
        <v>0.01</v>
      </c>
      <c r="U36" s="18">
        <f t="shared" si="9"/>
        <v>0.0161338434922841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0.0510338434922841</v>
      </c>
      <c r="AR36" s="25">
        <f t="shared" si="15"/>
        <v>99.3408333333333</v>
      </c>
      <c r="AS36" s="1">
        <f t="shared" si="16"/>
        <v>0.13</v>
      </c>
      <c r="AT36" s="2">
        <f t="shared" si="20"/>
        <v>0.325</v>
      </c>
      <c r="AU36" s="1">
        <f t="shared" si="17"/>
        <v>1435.11793586613</v>
      </c>
    </row>
    <row r="37" s="1" customFormat="1" spans="1:47">
      <c r="A37" s="6"/>
      <c r="B37" s="6"/>
      <c r="C37" s="9">
        <v>8</v>
      </c>
      <c r="D37" s="12">
        <v>28.8393397235484</v>
      </c>
      <c r="E37" s="13">
        <f t="shared" si="18"/>
        <v>29.7497507606452</v>
      </c>
      <c r="F37" s="9" t="s">
        <v>107</v>
      </c>
      <c r="G37" s="6">
        <v>9</v>
      </c>
      <c r="H37" s="11">
        <f t="shared" si="0"/>
        <v>28.8393397235484</v>
      </c>
      <c r="I37" s="11">
        <f t="shared" si="1"/>
        <v>301.989339723548</v>
      </c>
      <c r="J37" s="11">
        <f t="shared" si="2"/>
        <v>0.524335365882455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2.16506206595842</v>
      </c>
      <c r="P37" s="11">
        <f t="shared" si="5"/>
        <v>1.13521861051253</v>
      </c>
      <c r="Q37" s="16">
        <f t="shared" si="6"/>
        <v>0.147578419366629</v>
      </c>
      <c r="R37" s="11">
        <f t="shared" si="7"/>
        <v>0.129143083333333</v>
      </c>
      <c r="S37" s="17">
        <f t="shared" si="8"/>
        <v>1.14275124580782</v>
      </c>
      <c r="T37" s="3">
        <v>0.01</v>
      </c>
      <c r="U37" s="18">
        <f t="shared" si="9"/>
        <v>0.0114275124580782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0.0408775124580781</v>
      </c>
      <c r="AR37" s="25">
        <f t="shared" si="15"/>
        <v>99.3408333333333</v>
      </c>
      <c r="AS37" s="1">
        <f t="shared" si="16"/>
        <v>0.13</v>
      </c>
      <c r="AT37" s="2">
        <f t="shared" si="20"/>
        <v>0.325</v>
      </c>
      <c r="AU37" s="1">
        <f t="shared" si="17"/>
        <v>1149.51270152813</v>
      </c>
    </row>
    <row r="38" s="1" customFormat="1" spans="1:47">
      <c r="A38" s="6"/>
      <c r="B38" s="6"/>
      <c r="C38" s="9">
        <v>9</v>
      </c>
      <c r="D38" s="12">
        <v>25.1819863273333</v>
      </c>
      <c r="E38" s="13">
        <f t="shared" si="18"/>
        <v>28.8393397235484</v>
      </c>
      <c r="F38" s="9" t="s">
        <v>107</v>
      </c>
      <c r="G38" s="6">
        <v>10</v>
      </c>
      <c r="H38" s="11">
        <f t="shared" si="0"/>
        <v>25.1819863273333</v>
      </c>
      <c r="I38" s="11">
        <f t="shared" si="1"/>
        <v>298.331986327333</v>
      </c>
      <c r="J38" s="11">
        <f t="shared" si="2"/>
        <v>0.353139743490517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2.02325178877922</v>
      </c>
      <c r="P38" s="11">
        <f t="shared" si="5"/>
        <v>0.714490617706224</v>
      </c>
      <c r="Q38" s="16">
        <f t="shared" si="6"/>
        <v>0.0928837803018091</v>
      </c>
      <c r="R38" s="11">
        <f t="shared" si="7"/>
        <v>0.129143083333333</v>
      </c>
      <c r="S38" s="17">
        <f t="shared" si="8"/>
        <v>0.719231552355503</v>
      </c>
      <c r="T38" s="3">
        <v>0.01</v>
      </c>
      <c r="U38" s="18">
        <f t="shared" si="9"/>
        <v>0.00719231552355503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0.036642315523555</v>
      </c>
      <c r="AR38" s="25">
        <f t="shared" si="15"/>
        <v>99.3408333333333</v>
      </c>
      <c r="AS38" s="1">
        <f t="shared" si="16"/>
        <v>0.13</v>
      </c>
      <c r="AT38" s="2">
        <f t="shared" si="20"/>
        <v>0.325</v>
      </c>
      <c r="AU38" s="1">
        <f t="shared" si="17"/>
        <v>1030.41512496448</v>
      </c>
    </row>
    <row r="39" s="1" customFormat="1" spans="1:47">
      <c r="A39" s="6"/>
      <c r="B39" s="6"/>
      <c r="C39" s="9">
        <v>10</v>
      </c>
      <c r="D39" s="12">
        <v>19.0419947080645</v>
      </c>
      <c r="E39" s="13">
        <f t="shared" si="18"/>
        <v>25.1819863273333</v>
      </c>
      <c r="F39" s="9" t="s">
        <v>107</v>
      </c>
      <c r="G39" s="6">
        <v>11</v>
      </c>
      <c r="H39" s="11">
        <f t="shared" si="0"/>
        <v>19.0419947080645</v>
      </c>
      <c r="I39" s="11">
        <f t="shared" si="1"/>
        <v>292.191994708064</v>
      </c>
      <c r="J39" s="11">
        <f t="shared" si="2"/>
        <v>0.177866903903386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1.24332311251935</v>
      </c>
      <c r="O39" s="11">
        <f t="shared" si="19"/>
        <v>1.05884639188698</v>
      </c>
      <c r="P39" s="11">
        <f t="shared" si="5"/>
        <v>0.188333729434209</v>
      </c>
      <c r="Q39" s="16">
        <f t="shared" si="6"/>
        <v>0.0244833848264472</v>
      </c>
      <c r="R39" s="11">
        <f t="shared" si="7"/>
        <v>0.129143083333333</v>
      </c>
      <c r="S39" s="17">
        <f t="shared" si="8"/>
        <v>0.189583400012626</v>
      </c>
      <c r="T39" s="3">
        <v>0.01</v>
      </c>
      <c r="U39" s="18">
        <f t="shared" si="9"/>
        <v>0.00189583400012626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0.0237958340001263</v>
      </c>
      <c r="AR39" s="25">
        <f t="shared" si="15"/>
        <v>99.3408333333333</v>
      </c>
      <c r="AS39" s="1">
        <f t="shared" si="16"/>
        <v>0.13</v>
      </c>
      <c r="AT39" s="2">
        <f t="shared" si="20"/>
        <v>0.325</v>
      </c>
      <c r="AU39" s="1">
        <f t="shared" si="17"/>
        <v>669.160420528339</v>
      </c>
    </row>
    <row r="40" s="1" customFormat="1" spans="1:48">
      <c r="A40" s="6"/>
      <c r="B40" s="6"/>
      <c r="C40" s="9">
        <v>11</v>
      </c>
      <c r="D40" s="12">
        <v>13.4917237473333</v>
      </c>
      <c r="E40" s="13">
        <f t="shared" si="18"/>
        <v>19.0419947080645</v>
      </c>
      <c r="F40" s="9" t="s">
        <v>109</v>
      </c>
      <c r="G40" s="6">
        <v>12</v>
      </c>
      <c r="H40" s="11">
        <f t="shared" si="0"/>
        <v>13.4917237473333</v>
      </c>
      <c r="I40" s="11">
        <f t="shared" si="1"/>
        <v>286.641723747333</v>
      </c>
      <c r="J40" s="11">
        <f t="shared" si="2"/>
        <v>0.0932975764742634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1.86392099578611</v>
      </c>
      <c r="P40" s="11">
        <f t="shared" si="5"/>
        <v>0.173899311646339</v>
      </c>
      <c r="Q40" s="16">
        <f t="shared" si="6"/>
        <v>0.0226069105140241</v>
      </c>
      <c r="R40" s="11">
        <f t="shared" si="7"/>
        <v>0.129143083333333</v>
      </c>
      <c r="S40" s="17">
        <f t="shared" si="8"/>
        <v>0.175053204016146</v>
      </c>
      <c r="T40" s="3">
        <v>0.01</v>
      </c>
      <c r="U40" s="18">
        <f t="shared" si="9"/>
        <v>0.00175053204016146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0.0236505320401615</v>
      </c>
      <c r="AR40" s="25">
        <f t="shared" si="15"/>
        <v>99.3408333333333</v>
      </c>
      <c r="AS40" s="1">
        <f t="shared" si="16"/>
        <v>0.13</v>
      </c>
      <c r="AT40" s="2">
        <f t="shared" si="20"/>
        <v>0.325</v>
      </c>
      <c r="AU40" s="1">
        <f t="shared" si="17"/>
        <v>665.074397713037</v>
      </c>
      <c r="AV40" s="1">
        <f>SUM(AU29:AU40)</f>
        <v>10801.0671479646</v>
      </c>
    </row>
    <row r="41" s="1" customFormat="1" spans="1:46">
      <c r="A41" s="6"/>
      <c r="B41" s="6"/>
      <c r="C41" s="9">
        <v>12</v>
      </c>
      <c r="D41" s="12">
        <v>7.18641910109677</v>
      </c>
      <c r="E41" s="13">
        <f t="shared" si="18"/>
        <v>13.4917237473333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9</v>
      </c>
      <c r="E44" s="9"/>
      <c r="F44" s="9"/>
      <c r="G44" s="6">
        <v>1</v>
      </c>
      <c r="H44" s="11">
        <f t="shared" ref="H44:H55" si="21">E45</f>
        <v>9</v>
      </c>
      <c r="I44" s="11">
        <f t="shared" ref="I44:I55" si="22">H44+273.15</f>
        <v>282.15</v>
      </c>
      <c r="J44" s="11">
        <f t="shared" ref="J44:J55" si="23">EXP(($C$18*(I44-$C$16))/($C$19*I44*$C$16))</f>
        <v>0.0543273714220872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6">O44*J44</f>
        <v>0.0528257628759807</v>
      </c>
      <c r="Q44" s="16">
        <f t="shared" ref="Q44:Q55" si="27">P44*$B$46</f>
        <v>0.00686734917387749</v>
      </c>
      <c r="R44" s="11">
        <f t="shared" ref="R44:R55" si="28">L44*$B$46</f>
        <v>0.1264068</v>
      </c>
      <c r="S44" s="17">
        <f t="shared" ref="S44:S55" si="29">Q44/R44</f>
        <v>0.0543273714220872</v>
      </c>
      <c r="T44" s="3">
        <v>0.01</v>
      </c>
      <c r="U44" s="18">
        <f t="shared" ref="U44:U55" si="30">S44*T44</f>
        <v>0.000543273714220872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0.0196432737142209</v>
      </c>
      <c r="AR44" s="25">
        <f t="shared" ref="AR44:AR55" si="36">$B$44/12</f>
        <v>97.236</v>
      </c>
      <c r="AS44" s="1">
        <f t="shared" ref="AS44:AS55" si="37">$B$46</f>
        <v>0.13</v>
      </c>
      <c r="AT44" s="2">
        <f>$E$3/12</f>
        <v>1.525</v>
      </c>
      <c r="AU44" s="1">
        <f t="shared" ref="AU44:AU55" si="38">AT44*10000*AS44*0.67*AR44*AQ44</f>
        <v>2537.04956507409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7.83745775958065</v>
      </c>
      <c r="E45" s="13">
        <f t="shared" ref="E45:E56" si="39">D44</f>
        <v>9</v>
      </c>
      <c r="F45" s="9" t="s">
        <v>107</v>
      </c>
      <c r="G45" s="6">
        <v>2</v>
      </c>
      <c r="H45" s="11">
        <f t="shared" si="21"/>
        <v>7.83745775958065</v>
      </c>
      <c r="I45" s="11">
        <f t="shared" si="22"/>
        <v>280.987457759581</v>
      </c>
      <c r="J45" s="11">
        <f t="shared" si="23"/>
        <v>0.0470989835251502</v>
      </c>
      <c r="K45" s="11">
        <f t="shared" si="24"/>
        <v>97.236</v>
      </c>
      <c r="L45" s="11">
        <f t="shared" si="25"/>
        <v>0.97236</v>
      </c>
      <c r="M45" s="6" t="s">
        <v>107</v>
      </c>
      <c r="N45" s="6"/>
      <c r="O45" s="11">
        <f t="shared" ref="O45:O55" si="40">L45+O44-P44-N45</f>
        <v>1.89189423712402</v>
      </c>
      <c r="P45" s="11">
        <f t="shared" si="26"/>
        <v>0.0891062955056308</v>
      </c>
      <c r="Q45" s="16">
        <f t="shared" si="27"/>
        <v>0.011583818415732</v>
      </c>
      <c r="R45" s="11">
        <f t="shared" si="28"/>
        <v>0.1264068</v>
      </c>
      <c r="S45" s="17">
        <f t="shared" si="29"/>
        <v>0.0916392030787268</v>
      </c>
      <c r="T45" s="3">
        <v>0.01</v>
      </c>
      <c r="U45" s="18">
        <f t="shared" si="30"/>
        <v>0.000916392030787268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0.0200163920307873</v>
      </c>
      <c r="AR45" s="25">
        <f t="shared" si="36"/>
        <v>97.236</v>
      </c>
      <c r="AS45" s="1">
        <f t="shared" si="37"/>
        <v>0.13</v>
      </c>
      <c r="AT45" s="2">
        <f t="shared" ref="AT45:AT55" si="41">$E$3/12</f>
        <v>1.525</v>
      </c>
      <c r="AU45" s="1">
        <f t="shared" si="38"/>
        <v>2585.24008955274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7.94242309328572</v>
      </c>
      <c r="E46" s="13">
        <f t="shared" si="39"/>
        <v>7.83745775958065</v>
      </c>
      <c r="F46" s="9" t="s">
        <v>107</v>
      </c>
      <c r="G46" s="6">
        <v>3</v>
      </c>
      <c r="H46" s="11">
        <f t="shared" si="21"/>
        <v>7.94242309328572</v>
      </c>
      <c r="I46" s="11">
        <f t="shared" si="22"/>
        <v>281.092423093286</v>
      </c>
      <c r="J46" s="11">
        <f t="shared" si="23"/>
        <v>0.0477123922860145</v>
      </c>
      <c r="K46" s="11">
        <f t="shared" si="24"/>
        <v>97.236</v>
      </c>
      <c r="L46" s="11">
        <f t="shared" si="25"/>
        <v>0.97236</v>
      </c>
      <c r="M46" s="6" t="s">
        <v>107</v>
      </c>
      <c r="N46" s="6"/>
      <c r="O46" s="11">
        <f t="shared" si="40"/>
        <v>2.77514794161839</v>
      </c>
      <c r="P46" s="11">
        <f t="shared" si="26"/>
        <v>0.132408947242222</v>
      </c>
      <c r="Q46" s="16">
        <f t="shared" si="27"/>
        <v>0.0172131631414889</v>
      </c>
      <c r="R46" s="11">
        <f t="shared" si="28"/>
        <v>0.1264068</v>
      </c>
      <c r="S46" s="17">
        <f t="shared" si="29"/>
        <v>0.136172762394815</v>
      </c>
      <c r="T46" s="3">
        <v>0.01</v>
      </c>
      <c r="U46" s="18">
        <f t="shared" si="30"/>
        <v>0.00136172762394815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0.0204617276239481</v>
      </c>
      <c r="AR46" s="25">
        <f t="shared" si="36"/>
        <v>97.236</v>
      </c>
      <c r="AS46" s="1">
        <f t="shared" si="37"/>
        <v>0.13</v>
      </c>
      <c r="AT46" s="2">
        <f t="shared" si="41"/>
        <v>1.525</v>
      </c>
      <c r="AU46" s="1">
        <f t="shared" si="38"/>
        <v>2642.75791928816</v>
      </c>
    </row>
    <row r="47" s="1" customFormat="1" spans="1:47">
      <c r="A47" s="6"/>
      <c r="B47" s="6"/>
      <c r="C47" s="9">
        <v>3</v>
      </c>
      <c r="D47" s="12">
        <v>10.8123813496774</v>
      </c>
      <c r="E47" s="13">
        <f t="shared" si="39"/>
        <v>7.94242309328572</v>
      </c>
      <c r="F47" s="9" t="s">
        <v>107</v>
      </c>
      <c r="G47" s="6">
        <v>4</v>
      </c>
      <c r="H47" s="11">
        <f t="shared" si="21"/>
        <v>10.8123813496774</v>
      </c>
      <c r="I47" s="11">
        <f t="shared" si="22"/>
        <v>283.962381349677</v>
      </c>
      <c r="J47" s="11">
        <f t="shared" si="23"/>
        <v>0.0677132937178044</v>
      </c>
      <c r="K47" s="11">
        <f t="shared" si="24"/>
        <v>97.236</v>
      </c>
      <c r="L47" s="11">
        <f t="shared" si="25"/>
        <v>0.97236</v>
      </c>
      <c r="M47" s="6" t="s">
        <v>107</v>
      </c>
      <c r="N47" s="6"/>
      <c r="O47" s="11">
        <f t="shared" si="40"/>
        <v>3.61509899437617</v>
      </c>
      <c r="P47" s="11">
        <f t="shared" si="26"/>
        <v>0.244790260025132</v>
      </c>
      <c r="Q47" s="16">
        <f t="shared" si="27"/>
        <v>0.0318227338032672</v>
      </c>
      <c r="R47" s="11">
        <f t="shared" si="28"/>
        <v>0.1264068</v>
      </c>
      <c r="S47" s="17">
        <f t="shared" si="29"/>
        <v>0.251748591082657</v>
      </c>
      <c r="T47" s="3">
        <v>0.01</v>
      </c>
      <c r="U47" s="18">
        <f t="shared" si="30"/>
        <v>0.00251748591082657</v>
      </c>
      <c r="V47" s="17"/>
      <c r="W47" s="3"/>
      <c r="X47" s="18"/>
      <c r="Y47" s="19">
        <v>0.04</v>
      </c>
      <c r="Z47" s="3">
        <v>0.29</v>
      </c>
      <c r="AA47" s="20">
        <f t="shared" si="31"/>
        <v>0.0116</v>
      </c>
      <c r="AB47" s="3">
        <v>0.015</v>
      </c>
      <c r="AC47" s="3">
        <v>0.28</v>
      </c>
      <c r="AD47" s="20">
        <f t="shared" si="32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0.015</v>
      </c>
      <c r="AO47" s="3">
        <v>0.35</v>
      </c>
      <c r="AP47" s="3">
        <f t="shared" si="34"/>
        <v>0.00525</v>
      </c>
      <c r="AQ47" s="1">
        <f t="shared" si="35"/>
        <v>0.0305674859108266</v>
      </c>
      <c r="AR47" s="25">
        <f t="shared" si="36"/>
        <v>97.236</v>
      </c>
      <c r="AS47" s="1">
        <f t="shared" si="37"/>
        <v>0.13</v>
      </c>
      <c r="AT47" s="2">
        <f t="shared" si="41"/>
        <v>1.525</v>
      </c>
      <c r="AU47" s="1">
        <f t="shared" si="38"/>
        <v>3947.97873122988</v>
      </c>
    </row>
    <row r="48" s="1" customFormat="1" spans="1:47">
      <c r="A48" s="6"/>
      <c r="B48" s="6"/>
      <c r="C48" s="9">
        <v>4</v>
      </c>
      <c r="D48" s="12">
        <v>17.717372156</v>
      </c>
      <c r="E48" s="13">
        <f t="shared" si="39"/>
        <v>10.8123813496774</v>
      </c>
      <c r="F48" s="9" t="s">
        <v>107</v>
      </c>
      <c r="G48" s="6">
        <v>5</v>
      </c>
      <c r="H48" s="11">
        <f t="shared" si="21"/>
        <v>17.717372156</v>
      </c>
      <c r="I48" s="11">
        <f t="shared" si="22"/>
        <v>290.867372156</v>
      </c>
      <c r="J48" s="11">
        <f t="shared" si="23"/>
        <v>0.152822938680738</v>
      </c>
      <c r="K48" s="11">
        <f t="shared" si="24"/>
        <v>97.236</v>
      </c>
      <c r="L48" s="11">
        <f t="shared" si="25"/>
        <v>0.97236</v>
      </c>
      <c r="M48" s="6" t="s">
        <v>109</v>
      </c>
      <c r="N48" s="11">
        <f>(O47-P47)*$C$24/100</f>
        <v>3.20179329763348</v>
      </c>
      <c r="O48" s="11">
        <f t="shared" si="40"/>
        <v>1.14087543671755</v>
      </c>
      <c r="P48" s="11">
        <f t="shared" si="26"/>
        <v>0.174351936907846</v>
      </c>
      <c r="Q48" s="16">
        <f t="shared" si="27"/>
        <v>0.02266575179802</v>
      </c>
      <c r="R48" s="11">
        <f t="shared" si="28"/>
        <v>0.1264068</v>
      </c>
      <c r="S48" s="17">
        <f t="shared" si="29"/>
        <v>0.179308010312895</v>
      </c>
      <c r="T48" s="3">
        <v>0.01</v>
      </c>
      <c r="U48" s="18">
        <f t="shared" si="30"/>
        <v>0.00179308010312895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0.0298430801031289</v>
      </c>
      <c r="AR48" s="25">
        <f t="shared" si="36"/>
        <v>97.236</v>
      </c>
      <c r="AS48" s="1">
        <f t="shared" si="37"/>
        <v>0.13</v>
      </c>
      <c r="AT48" s="2">
        <f t="shared" si="41"/>
        <v>1.525</v>
      </c>
      <c r="AU48" s="1">
        <f t="shared" si="38"/>
        <v>3854.41726759127</v>
      </c>
    </row>
    <row r="49" s="1" customFormat="1" spans="1:47">
      <c r="A49" s="6"/>
      <c r="B49" s="6"/>
      <c r="C49" s="9">
        <v>5</v>
      </c>
      <c r="D49" s="12">
        <v>22.1115132848387</v>
      </c>
      <c r="E49" s="13">
        <f t="shared" si="39"/>
        <v>17.717372156</v>
      </c>
      <c r="F49" s="9" t="s">
        <v>109</v>
      </c>
      <c r="G49" s="6">
        <v>6</v>
      </c>
      <c r="H49" s="11">
        <f t="shared" si="21"/>
        <v>22.1115132848387</v>
      </c>
      <c r="I49" s="11">
        <f t="shared" si="22"/>
        <v>295.261513284839</v>
      </c>
      <c r="J49" s="11">
        <f t="shared" si="23"/>
        <v>0.251504745024918</v>
      </c>
      <c r="K49" s="11">
        <f t="shared" si="24"/>
        <v>97.236</v>
      </c>
      <c r="L49" s="11">
        <f t="shared" si="25"/>
        <v>0.97236</v>
      </c>
      <c r="M49" s="6" t="s">
        <v>107</v>
      </c>
      <c r="N49" s="6"/>
      <c r="O49" s="11">
        <f t="shared" si="40"/>
        <v>1.93888349980971</v>
      </c>
      <c r="P49" s="11">
        <f t="shared" si="26"/>
        <v>0.487638400252661</v>
      </c>
      <c r="Q49" s="16">
        <f t="shared" si="27"/>
        <v>0.063392992032846</v>
      </c>
      <c r="R49" s="11">
        <f t="shared" si="28"/>
        <v>0.1264068</v>
      </c>
      <c r="S49" s="17">
        <f t="shared" si="29"/>
        <v>0.501499856280247</v>
      </c>
      <c r="T49" s="3">
        <v>0.01</v>
      </c>
      <c r="U49" s="18">
        <f t="shared" si="30"/>
        <v>0.00501499856280247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0.0330649985628025</v>
      </c>
      <c r="AR49" s="25">
        <f t="shared" si="36"/>
        <v>97.236</v>
      </c>
      <c r="AS49" s="1">
        <f t="shared" si="37"/>
        <v>0.13</v>
      </c>
      <c r="AT49" s="2">
        <f t="shared" si="41"/>
        <v>1.525</v>
      </c>
      <c r="AU49" s="1">
        <f t="shared" si="38"/>
        <v>4270.5478446906</v>
      </c>
    </row>
    <row r="50" s="1" customFormat="1" spans="1:47">
      <c r="A50" s="6"/>
      <c r="B50" s="6"/>
      <c r="C50" s="9">
        <v>6</v>
      </c>
      <c r="D50" s="12">
        <v>23.0986553923333</v>
      </c>
      <c r="E50" s="13">
        <f t="shared" si="39"/>
        <v>22.1115132848387</v>
      </c>
      <c r="F50" s="9" t="s">
        <v>107</v>
      </c>
      <c r="G50" s="6">
        <v>7</v>
      </c>
      <c r="H50" s="11">
        <f t="shared" si="21"/>
        <v>23.0986553923333</v>
      </c>
      <c r="I50" s="11">
        <f t="shared" si="22"/>
        <v>296.248655392333</v>
      </c>
      <c r="J50" s="11">
        <f t="shared" si="23"/>
        <v>0.280716506850681</v>
      </c>
      <c r="K50" s="11">
        <f t="shared" si="24"/>
        <v>97.236</v>
      </c>
      <c r="L50" s="11">
        <f t="shared" si="25"/>
        <v>0.97236</v>
      </c>
      <c r="M50" s="6" t="s">
        <v>107</v>
      </c>
      <c r="N50" s="6"/>
      <c r="O50" s="11">
        <f t="shared" si="40"/>
        <v>2.42360509955704</v>
      </c>
      <c r="P50" s="11">
        <f t="shared" si="26"/>
        <v>0.680345957533151</v>
      </c>
      <c r="Q50" s="16">
        <f t="shared" si="27"/>
        <v>0.0884449744793097</v>
      </c>
      <c r="R50" s="11">
        <f t="shared" si="28"/>
        <v>0.1264068</v>
      </c>
      <c r="S50" s="17">
        <f t="shared" si="29"/>
        <v>0.699685258066098</v>
      </c>
      <c r="T50" s="3">
        <v>0.01</v>
      </c>
      <c r="U50" s="18">
        <f t="shared" si="30"/>
        <v>0.00699685258066098</v>
      </c>
      <c r="V50" s="17"/>
      <c r="W50" s="3"/>
      <c r="X50" s="18"/>
      <c r="Y50" s="19">
        <v>0.05</v>
      </c>
      <c r="Z50" s="3">
        <v>0.29</v>
      </c>
      <c r="AA50" s="20">
        <f t="shared" si="31"/>
        <v>0.0145</v>
      </c>
      <c r="AB50" s="3">
        <v>0.02</v>
      </c>
      <c r="AC50" s="3">
        <v>0.28</v>
      </c>
      <c r="AD50" s="20">
        <f t="shared" si="32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0.02</v>
      </c>
      <c r="AO50" s="3">
        <v>0.35</v>
      </c>
      <c r="AP50" s="3">
        <f t="shared" si="34"/>
        <v>0.007</v>
      </c>
      <c r="AQ50" s="1">
        <f t="shared" si="35"/>
        <v>0.041096852580661</v>
      </c>
      <c r="AR50" s="25">
        <f t="shared" si="36"/>
        <v>97.236</v>
      </c>
      <c r="AS50" s="1">
        <f t="shared" si="37"/>
        <v>0.13</v>
      </c>
      <c r="AT50" s="2">
        <f t="shared" si="41"/>
        <v>1.525</v>
      </c>
      <c r="AU50" s="1">
        <f t="shared" si="38"/>
        <v>5307.91117013235</v>
      </c>
    </row>
    <row r="51" s="1" customFormat="1" spans="1:47">
      <c r="A51" s="6"/>
      <c r="B51" s="6"/>
      <c r="C51" s="9">
        <v>7</v>
      </c>
      <c r="D51" s="12">
        <v>29.7497507606452</v>
      </c>
      <c r="E51" s="13">
        <f t="shared" si="39"/>
        <v>23.0986553923333</v>
      </c>
      <c r="F51" s="9" t="s">
        <v>107</v>
      </c>
      <c r="G51" s="6">
        <v>8</v>
      </c>
      <c r="H51" s="11">
        <f t="shared" si="21"/>
        <v>29.7497507606452</v>
      </c>
      <c r="I51" s="11">
        <f t="shared" si="22"/>
        <v>302.899750760645</v>
      </c>
      <c r="J51" s="11">
        <f t="shared" si="23"/>
        <v>0.577691614239596</v>
      </c>
      <c r="K51" s="11">
        <f t="shared" si="24"/>
        <v>97.236</v>
      </c>
      <c r="L51" s="11">
        <f t="shared" si="25"/>
        <v>0.97236</v>
      </c>
      <c r="M51" s="6" t="s">
        <v>107</v>
      </c>
      <c r="N51" s="6"/>
      <c r="O51" s="11">
        <f t="shared" si="40"/>
        <v>2.71561914202389</v>
      </c>
      <c r="P51" s="11">
        <f t="shared" si="26"/>
        <v>1.56879040581573</v>
      </c>
      <c r="Q51" s="16">
        <f t="shared" si="27"/>
        <v>0.203942752756045</v>
      </c>
      <c r="R51" s="11">
        <f t="shared" si="28"/>
        <v>0.1264068</v>
      </c>
      <c r="S51" s="17">
        <f t="shared" si="29"/>
        <v>1.6133843492284</v>
      </c>
      <c r="T51" s="3">
        <v>0.01</v>
      </c>
      <c r="U51" s="18">
        <f t="shared" si="30"/>
        <v>0.016133843492284</v>
      </c>
      <c r="V51" s="17"/>
      <c r="W51" s="3"/>
      <c r="X51" s="18"/>
      <c r="Y51" s="19">
        <v>0.05</v>
      </c>
      <c r="Z51" s="3">
        <v>0.29</v>
      </c>
      <c r="AA51" s="20">
        <f t="shared" si="31"/>
        <v>0.0145</v>
      </c>
      <c r="AB51" s="3">
        <v>0.02</v>
      </c>
      <c r="AC51" s="3">
        <v>0.28</v>
      </c>
      <c r="AD51" s="20">
        <f t="shared" si="32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0.02</v>
      </c>
      <c r="AO51" s="3">
        <v>0.35</v>
      </c>
      <c r="AP51" s="3">
        <f t="shared" si="34"/>
        <v>0.007</v>
      </c>
      <c r="AQ51" s="1">
        <f t="shared" si="35"/>
        <v>0.050233843492284</v>
      </c>
      <c r="AR51" s="25">
        <f t="shared" si="36"/>
        <v>97.236</v>
      </c>
      <c r="AS51" s="1">
        <f t="shared" si="37"/>
        <v>0.13</v>
      </c>
      <c r="AT51" s="2">
        <f t="shared" si="41"/>
        <v>1.525</v>
      </c>
      <c r="AU51" s="1">
        <f t="shared" si="38"/>
        <v>6488.00971967489</v>
      </c>
    </row>
    <row r="52" s="1" customFormat="1" spans="1:47">
      <c r="A52" s="6"/>
      <c r="B52" s="6"/>
      <c r="C52" s="9">
        <v>8</v>
      </c>
      <c r="D52" s="12">
        <v>28.8393397235484</v>
      </c>
      <c r="E52" s="13">
        <f t="shared" si="39"/>
        <v>29.7497507606452</v>
      </c>
      <c r="F52" s="9" t="s">
        <v>107</v>
      </c>
      <c r="G52" s="6">
        <v>9</v>
      </c>
      <c r="H52" s="11">
        <f t="shared" si="21"/>
        <v>28.8393397235484</v>
      </c>
      <c r="I52" s="11">
        <f t="shared" si="22"/>
        <v>301.989339723548</v>
      </c>
      <c r="J52" s="11">
        <f t="shared" si="23"/>
        <v>0.524335365882455</v>
      </c>
      <c r="K52" s="11">
        <f t="shared" si="24"/>
        <v>97.236</v>
      </c>
      <c r="L52" s="11">
        <f t="shared" si="25"/>
        <v>0.97236</v>
      </c>
      <c r="M52" s="6" t="s">
        <v>107</v>
      </c>
      <c r="N52" s="6"/>
      <c r="O52" s="11">
        <f t="shared" si="40"/>
        <v>2.11918873620816</v>
      </c>
      <c r="P52" s="11">
        <f t="shared" si="26"/>
        <v>1.11116560137368</v>
      </c>
      <c r="Q52" s="16">
        <f t="shared" si="27"/>
        <v>0.144451528178579</v>
      </c>
      <c r="R52" s="11">
        <f t="shared" si="28"/>
        <v>0.1264068</v>
      </c>
      <c r="S52" s="17">
        <f t="shared" si="29"/>
        <v>1.14275124580781</v>
      </c>
      <c r="T52" s="3">
        <v>0.01</v>
      </c>
      <c r="U52" s="18">
        <f t="shared" si="30"/>
        <v>0.0114275124580781</v>
      </c>
      <c r="V52" s="17"/>
      <c r="W52" s="3"/>
      <c r="X52" s="18"/>
      <c r="Y52" s="19">
        <v>0.04</v>
      </c>
      <c r="Z52" s="3">
        <v>0.29</v>
      </c>
      <c r="AA52" s="20">
        <f t="shared" si="31"/>
        <v>0.0116</v>
      </c>
      <c r="AB52" s="3">
        <v>0.015</v>
      </c>
      <c r="AC52" s="3">
        <v>0.28</v>
      </c>
      <c r="AD52" s="20">
        <f t="shared" si="32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0.0394775124580781</v>
      </c>
      <c r="AR52" s="25">
        <f t="shared" si="36"/>
        <v>97.236</v>
      </c>
      <c r="AS52" s="1">
        <f t="shared" si="37"/>
        <v>0.13</v>
      </c>
      <c r="AT52" s="2">
        <f t="shared" si="41"/>
        <v>1.525</v>
      </c>
      <c r="AU52" s="1">
        <f t="shared" si="38"/>
        <v>5098.76343775963</v>
      </c>
    </row>
    <row r="53" s="1" customFormat="1" spans="1:47">
      <c r="A53" s="6"/>
      <c r="B53" s="6"/>
      <c r="C53" s="9">
        <v>9</v>
      </c>
      <c r="D53" s="12">
        <v>25.1819863273333</v>
      </c>
      <c r="E53" s="13">
        <f t="shared" si="39"/>
        <v>28.8393397235484</v>
      </c>
      <c r="F53" s="9" t="s">
        <v>107</v>
      </c>
      <c r="G53" s="6">
        <v>10</v>
      </c>
      <c r="H53" s="11">
        <f t="shared" si="21"/>
        <v>25.1819863273333</v>
      </c>
      <c r="I53" s="11">
        <f t="shared" si="22"/>
        <v>298.331986327333</v>
      </c>
      <c r="J53" s="11">
        <f t="shared" si="23"/>
        <v>0.353139743490517</v>
      </c>
      <c r="K53" s="11">
        <f t="shared" si="24"/>
        <v>97.236</v>
      </c>
      <c r="L53" s="11">
        <f t="shared" si="25"/>
        <v>0.97236</v>
      </c>
      <c r="M53" s="6" t="s">
        <v>107</v>
      </c>
      <c r="N53" s="6"/>
      <c r="O53" s="11">
        <f t="shared" si="40"/>
        <v>1.98038313483448</v>
      </c>
      <c r="P53" s="11">
        <f t="shared" si="26"/>
        <v>0.699351992248395</v>
      </c>
      <c r="Q53" s="16">
        <f t="shared" si="27"/>
        <v>0.0909157589922914</v>
      </c>
      <c r="R53" s="11">
        <f t="shared" si="28"/>
        <v>0.1264068</v>
      </c>
      <c r="S53" s="17">
        <f t="shared" si="29"/>
        <v>0.719231552355501</v>
      </c>
      <c r="T53" s="3">
        <v>0.01</v>
      </c>
      <c r="U53" s="18">
        <f t="shared" si="30"/>
        <v>0.00719231552355501</v>
      </c>
      <c r="V53" s="17"/>
      <c r="W53" s="3"/>
      <c r="X53" s="18"/>
      <c r="Y53" s="19">
        <v>0.04</v>
      </c>
      <c r="Z53" s="3">
        <v>0.29</v>
      </c>
      <c r="AA53" s="20">
        <f t="shared" si="31"/>
        <v>0.0116</v>
      </c>
      <c r="AB53" s="3">
        <v>0.015</v>
      </c>
      <c r="AC53" s="3">
        <v>0.28</v>
      </c>
      <c r="AD53" s="20">
        <f t="shared" si="32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0.035242315523555</v>
      </c>
      <c r="AR53" s="25">
        <f t="shared" si="36"/>
        <v>97.236</v>
      </c>
      <c r="AS53" s="1">
        <f t="shared" si="37"/>
        <v>0.13</v>
      </c>
      <c r="AT53" s="2">
        <f t="shared" si="41"/>
        <v>1.525</v>
      </c>
      <c r="AU53" s="1">
        <f t="shared" si="38"/>
        <v>4551.76171609874</v>
      </c>
    </row>
    <row r="54" s="1" customFormat="1" spans="1:47">
      <c r="A54" s="6"/>
      <c r="B54" s="6"/>
      <c r="C54" s="9">
        <v>10</v>
      </c>
      <c r="D54" s="12">
        <v>19.0419947080645</v>
      </c>
      <c r="E54" s="13">
        <f t="shared" si="39"/>
        <v>25.1819863273333</v>
      </c>
      <c r="F54" s="9" t="s">
        <v>107</v>
      </c>
      <c r="G54" s="6">
        <v>11</v>
      </c>
      <c r="H54" s="11">
        <f t="shared" si="21"/>
        <v>19.0419947080645</v>
      </c>
      <c r="I54" s="11">
        <f t="shared" si="22"/>
        <v>292.191994708064</v>
      </c>
      <c r="J54" s="11">
        <f t="shared" si="23"/>
        <v>0.177866903903386</v>
      </c>
      <c r="K54" s="11">
        <f t="shared" si="24"/>
        <v>97.236</v>
      </c>
      <c r="L54" s="11">
        <f t="shared" si="25"/>
        <v>0.97236</v>
      </c>
      <c r="M54" s="6" t="s">
        <v>109</v>
      </c>
      <c r="N54" s="11">
        <f>(O53-P53)*$C$24/100</f>
        <v>1.21697958545678</v>
      </c>
      <c r="O54" s="11">
        <f t="shared" si="40"/>
        <v>1.0364115571293</v>
      </c>
      <c r="P54" s="11">
        <f t="shared" si="26"/>
        <v>0.184343314836277</v>
      </c>
      <c r="Q54" s="16">
        <f t="shared" si="27"/>
        <v>0.023964630928716</v>
      </c>
      <c r="R54" s="11">
        <f t="shared" si="28"/>
        <v>0.1264068</v>
      </c>
      <c r="S54" s="17">
        <f t="shared" si="29"/>
        <v>0.189583400012626</v>
      </c>
      <c r="T54" s="3">
        <v>0.01</v>
      </c>
      <c r="U54" s="18">
        <f t="shared" si="30"/>
        <v>0.00189583400012626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0.0209958340001263</v>
      </c>
      <c r="AR54" s="25">
        <f t="shared" si="36"/>
        <v>97.236</v>
      </c>
      <c r="AS54" s="1">
        <f t="shared" si="37"/>
        <v>0.13</v>
      </c>
      <c r="AT54" s="2">
        <f t="shared" si="41"/>
        <v>1.525</v>
      </c>
      <c r="AU54" s="1">
        <f t="shared" si="38"/>
        <v>2711.74104140416</v>
      </c>
    </row>
    <row r="55" s="1" customFormat="1" spans="1:48">
      <c r="A55" s="6"/>
      <c r="B55" s="6"/>
      <c r="C55" s="9">
        <v>11</v>
      </c>
      <c r="D55" s="12">
        <v>13.4917237473333</v>
      </c>
      <c r="E55" s="13">
        <f t="shared" si="39"/>
        <v>19.0419947080645</v>
      </c>
      <c r="F55" s="9" t="s">
        <v>109</v>
      </c>
      <c r="G55" s="6">
        <v>12</v>
      </c>
      <c r="H55" s="11">
        <f t="shared" si="21"/>
        <v>13.4917237473333</v>
      </c>
      <c r="I55" s="11">
        <f t="shared" si="22"/>
        <v>286.641723747333</v>
      </c>
      <c r="J55" s="11">
        <f t="shared" si="23"/>
        <v>0.0932975764742634</v>
      </c>
      <c r="K55" s="11">
        <f t="shared" si="24"/>
        <v>97.236</v>
      </c>
      <c r="L55" s="11">
        <f t="shared" si="25"/>
        <v>0.97236</v>
      </c>
      <c r="M55" s="6" t="s">
        <v>107</v>
      </c>
      <c r="N55" s="6"/>
      <c r="O55" s="11">
        <f t="shared" si="40"/>
        <v>1.82442824229303</v>
      </c>
      <c r="P55" s="11">
        <f t="shared" si="26"/>
        <v>0.17021473345714</v>
      </c>
      <c r="Q55" s="16">
        <f t="shared" si="27"/>
        <v>0.0221279153494281</v>
      </c>
      <c r="R55" s="11">
        <f t="shared" si="28"/>
        <v>0.1264068</v>
      </c>
      <c r="S55" s="17">
        <f t="shared" si="29"/>
        <v>0.175053204016146</v>
      </c>
      <c r="T55" s="3">
        <v>0.01</v>
      </c>
      <c r="U55" s="18">
        <f t="shared" si="30"/>
        <v>0.00175053204016146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0.0208505320401615</v>
      </c>
      <c r="AR55" s="25">
        <f t="shared" si="36"/>
        <v>97.236</v>
      </c>
      <c r="AS55" s="1">
        <f t="shared" si="37"/>
        <v>0.13</v>
      </c>
      <c r="AT55" s="2">
        <f t="shared" si="41"/>
        <v>1.525</v>
      </c>
      <c r="AU55" s="1">
        <f t="shared" si="38"/>
        <v>2692.97439997278</v>
      </c>
      <c r="AV55" s="1">
        <f>SUM(AU44:AU55)</f>
        <v>46689.1529024693</v>
      </c>
    </row>
    <row r="56" s="1" customFormat="1" spans="1:46">
      <c r="A56" s="6"/>
      <c r="B56" s="6"/>
      <c r="C56" s="9">
        <v>12</v>
      </c>
      <c r="D56" s="12">
        <v>7.18641910109677</v>
      </c>
      <c r="E56" s="13">
        <f t="shared" si="39"/>
        <v>13.4917237473333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9</v>
      </c>
      <c r="E60" s="9"/>
      <c r="F60" s="9"/>
      <c r="G60" s="6">
        <v>1</v>
      </c>
      <c r="H60" s="11">
        <f t="shared" ref="H60:H71" si="42">E61</f>
        <v>9</v>
      </c>
      <c r="I60" s="11">
        <f t="shared" ref="I60:I71" si="43">H60+273.15</f>
        <v>282.15</v>
      </c>
      <c r="J60" s="11">
        <f t="shared" ref="J60:J71" si="44">EXP(($C$18*(I60-$C$16))/($C$19*I60*$C$16))</f>
        <v>0.0543273714220872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0.0749554743510537</v>
      </c>
      <c r="Q60" s="16">
        <f t="shared" ref="Q60:Q71" si="48">P60*$B$62</f>
        <v>0.00749554743510537</v>
      </c>
      <c r="R60" s="11">
        <f t="shared" ref="R60:R71" si="49">L60*$B$62</f>
        <v>0.13797</v>
      </c>
      <c r="S60" s="17">
        <f t="shared" ref="S60:S71" si="50">Q60/R60</f>
        <v>0.0543273714220872</v>
      </c>
      <c r="T60" s="3">
        <v>0.01</v>
      </c>
      <c r="U60" s="18">
        <f t="shared" ref="U60:U71" si="51">S60*T60</f>
        <v>0.000543273714220872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0.0128432737142209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0.0916666666666667</v>
      </c>
      <c r="AU60" s="1">
        <f t="shared" ref="AU60:AU71" si="59">AT60*10000*AS60*0.67*AR60*AQ60</f>
        <v>108.829502633061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7.83745775958065</v>
      </c>
      <c r="E61" s="13">
        <f t="shared" ref="E61:E72" si="60">D60</f>
        <v>9</v>
      </c>
      <c r="F61" s="9" t="s">
        <v>107</v>
      </c>
      <c r="G61" s="6">
        <v>2</v>
      </c>
      <c r="H61" s="11">
        <f t="shared" si="42"/>
        <v>7.83745775958065</v>
      </c>
      <c r="I61" s="11">
        <f t="shared" si="43"/>
        <v>280.987457759581</v>
      </c>
      <c r="J61" s="11">
        <f t="shared" si="44"/>
        <v>0.0470989835251502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2.68444452564895</v>
      </c>
      <c r="P61" s="11">
        <f t="shared" si="47"/>
        <v>0.126434608487719</v>
      </c>
      <c r="Q61" s="16">
        <f t="shared" si="48"/>
        <v>0.0126434608487719</v>
      </c>
      <c r="R61" s="11">
        <f t="shared" si="49"/>
        <v>0.13797</v>
      </c>
      <c r="S61" s="17">
        <f t="shared" si="50"/>
        <v>0.0916392030787268</v>
      </c>
      <c r="T61" s="3">
        <v>0.01</v>
      </c>
      <c r="U61" s="18">
        <f t="shared" si="51"/>
        <v>0.000916392030787268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0.0132163920307873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0.0916666666666667</v>
      </c>
      <c r="AU61" s="1">
        <f t="shared" si="59"/>
        <v>111.991179454621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7.94242309328572</v>
      </c>
      <c r="E62" s="13">
        <f t="shared" si="60"/>
        <v>7.83745775958065</v>
      </c>
      <c r="F62" s="9" t="s">
        <v>107</v>
      </c>
      <c r="G62" s="6">
        <v>3</v>
      </c>
      <c r="H62" s="11">
        <f t="shared" si="42"/>
        <v>7.94242309328572</v>
      </c>
      <c r="I62" s="11">
        <f t="shared" si="43"/>
        <v>281.092423093286</v>
      </c>
      <c r="J62" s="11">
        <f t="shared" si="44"/>
        <v>0.0477123922860145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3.93770991716123</v>
      </c>
      <c r="P62" s="11">
        <f t="shared" si="47"/>
        <v>0.187877560276126</v>
      </c>
      <c r="Q62" s="16">
        <f t="shared" si="48"/>
        <v>0.0187877560276126</v>
      </c>
      <c r="R62" s="11">
        <f t="shared" si="49"/>
        <v>0.13797</v>
      </c>
      <c r="S62" s="17">
        <f t="shared" si="50"/>
        <v>0.136172762394815</v>
      </c>
      <c r="T62" s="3">
        <v>0.01</v>
      </c>
      <c r="U62" s="18">
        <f t="shared" si="51"/>
        <v>0.00136172762394815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0.0136617276239482</v>
      </c>
      <c r="AR62" s="25">
        <f t="shared" si="57"/>
        <v>137.97</v>
      </c>
      <c r="AS62" s="1">
        <f t="shared" si="58"/>
        <v>0.1</v>
      </c>
      <c r="AT62" s="2">
        <f t="shared" si="62"/>
        <v>0.0916666666666667</v>
      </c>
      <c r="AU62" s="1">
        <f t="shared" si="59"/>
        <v>115.764800743625</v>
      </c>
    </row>
    <row r="63" s="1" customFormat="1" spans="1:47">
      <c r="A63" s="6"/>
      <c r="B63" s="6"/>
      <c r="C63" s="9">
        <v>3</v>
      </c>
      <c r="D63" s="12">
        <v>10.8123813496774</v>
      </c>
      <c r="E63" s="13">
        <f t="shared" si="60"/>
        <v>7.94242309328572</v>
      </c>
      <c r="F63" s="9" t="s">
        <v>107</v>
      </c>
      <c r="G63" s="6">
        <v>4</v>
      </c>
      <c r="H63" s="11">
        <f t="shared" si="42"/>
        <v>10.8123813496774</v>
      </c>
      <c r="I63" s="11">
        <f t="shared" si="43"/>
        <v>283.962381349677</v>
      </c>
      <c r="J63" s="11">
        <f t="shared" si="44"/>
        <v>0.0677132937178044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5.1295323568851</v>
      </c>
      <c r="P63" s="11">
        <f t="shared" si="47"/>
        <v>0.347337531116742</v>
      </c>
      <c r="Q63" s="16">
        <f t="shared" si="48"/>
        <v>0.0347337531116742</v>
      </c>
      <c r="R63" s="11">
        <f t="shared" si="49"/>
        <v>0.13797</v>
      </c>
      <c r="S63" s="17">
        <f t="shared" si="50"/>
        <v>0.251748591082657</v>
      </c>
      <c r="T63" s="3">
        <v>0.01</v>
      </c>
      <c r="U63" s="18">
        <f t="shared" si="51"/>
        <v>0.00251748591082657</v>
      </c>
      <c r="V63" s="17"/>
      <c r="W63" s="3"/>
      <c r="X63" s="18"/>
      <c r="Y63" s="19">
        <v>0.04</v>
      </c>
      <c r="Z63" s="3">
        <v>0.06</v>
      </c>
      <c r="AA63" s="20">
        <f t="shared" si="52"/>
        <v>0.0024</v>
      </c>
      <c r="AB63" s="3">
        <v>0.015</v>
      </c>
      <c r="AC63" s="3">
        <v>0.63</v>
      </c>
      <c r="AD63" s="20">
        <f t="shared" si="53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0.015</v>
      </c>
      <c r="AO63" s="3">
        <v>0.28</v>
      </c>
      <c r="AP63" s="3">
        <f t="shared" si="55"/>
        <v>0.0042</v>
      </c>
      <c r="AQ63" s="1">
        <f t="shared" si="56"/>
        <v>0.0205674859108266</v>
      </c>
      <c r="AR63" s="25">
        <f t="shared" si="57"/>
        <v>137.97</v>
      </c>
      <c r="AS63" s="1">
        <f t="shared" si="58"/>
        <v>0.1</v>
      </c>
      <c r="AT63" s="2">
        <f t="shared" si="62"/>
        <v>0.0916666666666667</v>
      </c>
      <c r="AU63" s="1">
        <f t="shared" si="59"/>
        <v>174.28183124442</v>
      </c>
    </row>
    <row r="64" s="1" customFormat="1" spans="1:47">
      <c r="A64" s="6"/>
      <c r="B64" s="6"/>
      <c r="C64" s="9">
        <v>4</v>
      </c>
      <c r="D64" s="12">
        <v>17.717372156</v>
      </c>
      <c r="E64" s="13">
        <f t="shared" si="60"/>
        <v>10.8123813496774</v>
      </c>
      <c r="F64" s="9" t="s">
        <v>107</v>
      </c>
      <c r="G64" s="6">
        <v>5</v>
      </c>
      <c r="H64" s="11">
        <f t="shared" si="42"/>
        <v>17.717372156</v>
      </c>
      <c r="I64" s="11">
        <f t="shared" si="43"/>
        <v>290.867372156</v>
      </c>
      <c r="J64" s="11">
        <f t="shared" si="44"/>
        <v>0.152822938680738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4.54308508447994</v>
      </c>
      <c r="O64" s="11">
        <f t="shared" si="61"/>
        <v>1.61880974128842</v>
      </c>
      <c r="P64" s="11">
        <f t="shared" si="47"/>
        <v>0.247391261828701</v>
      </c>
      <c r="Q64" s="16">
        <f t="shared" si="48"/>
        <v>0.0247391261828701</v>
      </c>
      <c r="R64" s="11">
        <f t="shared" si="49"/>
        <v>0.13797</v>
      </c>
      <c r="S64" s="17">
        <f t="shared" si="50"/>
        <v>0.179308010312895</v>
      </c>
      <c r="T64" s="3">
        <v>0.01</v>
      </c>
      <c r="U64" s="18">
        <f t="shared" si="51"/>
        <v>0.00179308010312895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0.0198430801031289</v>
      </c>
      <c r="AR64" s="25">
        <f t="shared" si="57"/>
        <v>137.97</v>
      </c>
      <c r="AS64" s="1">
        <f t="shared" si="58"/>
        <v>0.1</v>
      </c>
      <c r="AT64" s="2">
        <f t="shared" si="62"/>
        <v>0.0916666666666667</v>
      </c>
      <c r="AU64" s="1">
        <f t="shared" si="59"/>
        <v>168.143464538979</v>
      </c>
    </row>
    <row r="65" s="1" customFormat="1" spans="1:47">
      <c r="A65" s="6"/>
      <c r="B65" s="6"/>
      <c r="C65" s="9">
        <v>5</v>
      </c>
      <c r="D65" s="12">
        <v>22.1115132848387</v>
      </c>
      <c r="E65" s="13">
        <f t="shared" si="60"/>
        <v>17.717372156</v>
      </c>
      <c r="F65" s="9" t="s">
        <v>109</v>
      </c>
      <c r="G65" s="6">
        <v>6</v>
      </c>
      <c r="H65" s="11">
        <f t="shared" si="42"/>
        <v>22.1115132848387</v>
      </c>
      <c r="I65" s="11">
        <f t="shared" si="43"/>
        <v>295.261513284839</v>
      </c>
      <c r="J65" s="11">
        <f t="shared" si="44"/>
        <v>0.251504745024918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2.75111847945972</v>
      </c>
      <c r="P65" s="11">
        <f t="shared" si="47"/>
        <v>0.691919351709857</v>
      </c>
      <c r="Q65" s="16">
        <f t="shared" si="48"/>
        <v>0.0691919351709857</v>
      </c>
      <c r="R65" s="11">
        <f t="shared" si="49"/>
        <v>0.13797</v>
      </c>
      <c r="S65" s="17">
        <f t="shared" si="50"/>
        <v>0.501499856280247</v>
      </c>
      <c r="T65" s="3">
        <v>0.01</v>
      </c>
      <c r="U65" s="18">
        <f t="shared" si="51"/>
        <v>0.00501499856280247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0.0230649985628025</v>
      </c>
      <c r="AR65" s="25">
        <f t="shared" si="57"/>
        <v>137.97</v>
      </c>
      <c r="AS65" s="1">
        <f t="shared" si="58"/>
        <v>0.1</v>
      </c>
      <c r="AT65" s="2">
        <f t="shared" si="62"/>
        <v>0.0916666666666667</v>
      </c>
      <c r="AU65" s="1">
        <f t="shared" si="59"/>
        <v>195.44489805918</v>
      </c>
    </row>
    <row r="66" s="1" customFormat="1" spans="1:47">
      <c r="A66" s="6"/>
      <c r="B66" s="6"/>
      <c r="C66" s="9">
        <v>6</v>
      </c>
      <c r="D66" s="12">
        <v>23.0986553923333</v>
      </c>
      <c r="E66" s="13">
        <f t="shared" si="60"/>
        <v>22.1115132848387</v>
      </c>
      <c r="F66" s="9" t="s">
        <v>107</v>
      </c>
      <c r="G66" s="6">
        <v>7</v>
      </c>
      <c r="H66" s="11">
        <f t="shared" si="42"/>
        <v>23.0986553923333</v>
      </c>
      <c r="I66" s="11">
        <f t="shared" si="43"/>
        <v>296.248655392333</v>
      </c>
      <c r="J66" s="11">
        <f t="shared" si="44"/>
        <v>0.280716506850681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3.43889912774986</v>
      </c>
      <c r="P66" s="11">
        <f t="shared" si="47"/>
        <v>0.965355750553796</v>
      </c>
      <c r="Q66" s="16">
        <f t="shared" si="48"/>
        <v>0.0965355750553796</v>
      </c>
      <c r="R66" s="11">
        <f t="shared" si="49"/>
        <v>0.13797</v>
      </c>
      <c r="S66" s="17">
        <f t="shared" si="50"/>
        <v>0.699685258066098</v>
      </c>
      <c r="T66" s="3">
        <v>0.01</v>
      </c>
      <c r="U66" s="18">
        <f t="shared" si="51"/>
        <v>0.00699685258066098</v>
      </c>
      <c r="V66" s="17"/>
      <c r="W66" s="3"/>
      <c r="X66" s="18"/>
      <c r="Y66" s="19">
        <v>0.05</v>
      </c>
      <c r="Z66" s="3">
        <v>0.06</v>
      </c>
      <c r="AA66" s="20">
        <f t="shared" si="52"/>
        <v>0.003</v>
      </c>
      <c r="AB66" s="3">
        <v>0.02</v>
      </c>
      <c r="AC66" s="3">
        <v>0.63</v>
      </c>
      <c r="AD66" s="20">
        <f t="shared" si="53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0.02</v>
      </c>
      <c r="AO66" s="3">
        <v>0.28</v>
      </c>
      <c r="AP66" s="3">
        <f t="shared" si="55"/>
        <v>0.0056</v>
      </c>
      <c r="AQ66" s="1">
        <f t="shared" si="56"/>
        <v>0.030196852580661</v>
      </c>
      <c r="AR66" s="25">
        <f t="shared" si="57"/>
        <v>137.97</v>
      </c>
      <c r="AS66" s="1">
        <f t="shared" si="58"/>
        <v>0.1</v>
      </c>
      <c r="AT66" s="2">
        <f t="shared" si="62"/>
        <v>0.0916666666666667</v>
      </c>
      <c r="AU66" s="1">
        <f t="shared" si="59"/>
        <v>255.877786346512</v>
      </c>
    </row>
    <row r="67" s="1" customFormat="1" spans="1:47">
      <c r="A67" s="6"/>
      <c r="B67" s="6"/>
      <c r="C67" s="9">
        <v>7</v>
      </c>
      <c r="D67" s="12">
        <v>29.7497507606452</v>
      </c>
      <c r="E67" s="13">
        <f t="shared" si="60"/>
        <v>23.0986553923333</v>
      </c>
      <c r="F67" s="9" t="s">
        <v>107</v>
      </c>
      <c r="G67" s="6">
        <v>8</v>
      </c>
      <c r="H67" s="11">
        <f t="shared" si="42"/>
        <v>29.7497507606452</v>
      </c>
      <c r="I67" s="11">
        <f t="shared" si="43"/>
        <v>302.899750760645</v>
      </c>
      <c r="J67" s="11">
        <f t="shared" si="44"/>
        <v>0.577691614239596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3.85324337719606</v>
      </c>
      <c r="P67" s="11">
        <f t="shared" si="47"/>
        <v>2.22598638663043</v>
      </c>
      <c r="Q67" s="16">
        <f t="shared" si="48"/>
        <v>0.222598638663043</v>
      </c>
      <c r="R67" s="11">
        <f t="shared" si="49"/>
        <v>0.13797</v>
      </c>
      <c r="S67" s="17">
        <f t="shared" si="50"/>
        <v>1.6133843492284</v>
      </c>
      <c r="T67" s="3">
        <v>0.01</v>
      </c>
      <c r="U67" s="18">
        <f t="shared" si="51"/>
        <v>0.016133843492284</v>
      </c>
      <c r="V67" s="17"/>
      <c r="W67" s="3"/>
      <c r="X67" s="18"/>
      <c r="Y67" s="19">
        <v>0.05</v>
      </c>
      <c r="Z67" s="3">
        <v>0.06</v>
      </c>
      <c r="AA67" s="20">
        <f t="shared" si="52"/>
        <v>0.003</v>
      </c>
      <c r="AB67" s="3">
        <v>0.02</v>
      </c>
      <c r="AC67" s="3">
        <v>0.63</v>
      </c>
      <c r="AD67" s="20">
        <f t="shared" si="53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0.02</v>
      </c>
      <c r="AO67" s="3">
        <v>0.28</v>
      </c>
      <c r="AP67" s="3">
        <f t="shared" si="55"/>
        <v>0.0056</v>
      </c>
      <c r="AQ67" s="1">
        <f t="shared" si="56"/>
        <v>0.039333843492284</v>
      </c>
      <c r="AR67" s="25">
        <f t="shared" si="57"/>
        <v>137.97</v>
      </c>
      <c r="AS67" s="1">
        <f t="shared" si="58"/>
        <v>0.1</v>
      </c>
      <c r="AT67" s="2">
        <f t="shared" si="62"/>
        <v>0.0916666666666667</v>
      </c>
      <c r="AU67" s="1">
        <f t="shared" si="59"/>
        <v>333.301517912219</v>
      </c>
    </row>
    <row r="68" s="1" customFormat="1" spans="1:47">
      <c r="A68" s="6"/>
      <c r="B68" s="6"/>
      <c r="C68" s="9">
        <v>8</v>
      </c>
      <c r="D68" s="12">
        <v>28.8393397235484</v>
      </c>
      <c r="E68" s="13">
        <f t="shared" si="60"/>
        <v>29.7497507606452</v>
      </c>
      <c r="F68" s="9" t="s">
        <v>107</v>
      </c>
      <c r="G68" s="6">
        <v>9</v>
      </c>
      <c r="H68" s="11">
        <f t="shared" si="42"/>
        <v>28.8393397235484</v>
      </c>
      <c r="I68" s="11">
        <f t="shared" si="43"/>
        <v>301.989339723548</v>
      </c>
      <c r="J68" s="11">
        <f t="shared" si="44"/>
        <v>0.524335365882455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3.00695699056564</v>
      </c>
      <c r="P68" s="11">
        <f t="shared" si="47"/>
        <v>1.57665389384104</v>
      </c>
      <c r="Q68" s="16">
        <f t="shared" si="48"/>
        <v>0.157665389384104</v>
      </c>
      <c r="R68" s="11">
        <f t="shared" si="49"/>
        <v>0.13797</v>
      </c>
      <c r="S68" s="17">
        <f t="shared" si="50"/>
        <v>1.14275124580781</v>
      </c>
      <c r="T68" s="3">
        <v>0.01</v>
      </c>
      <c r="U68" s="18">
        <f t="shared" si="51"/>
        <v>0.0114275124580781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0.015</v>
      </c>
      <c r="AC68" s="3">
        <v>0.63</v>
      </c>
      <c r="AD68" s="20">
        <f t="shared" si="53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0.0294775124580781</v>
      </c>
      <c r="AR68" s="25">
        <f t="shared" si="57"/>
        <v>137.97</v>
      </c>
      <c r="AS68" s="1">
        <f t="shared" si="58"/>
        <v>0.1</v>
      </c>
      <c r="AT68" s="2">
        <f t="shared" si="62"/>
        <v>0.0916666666666667</v>
      </c>
      <c r="AU68" s="1">
        <f t="shared" si="59"/>
        <v>249.782344521737</v>
      </c>
    </row>
    <row r="69" s="1" customFormat="1" spans="1:47">
      <c r="A69" s="6"/>
      <c r="B69" s="6"/>
      <c r="C69" s="9">
        <v>9</v>
      </c>
      <c r="D69" s="12">
        <v>25.1819863273333</v>
      </c>
      <c r="E69" s="13">
        <f t="shared" si="60"/>
        <v>28.8393397235484</v>
      </c>
      <c r="F69" s="9" t="s">
        <v>107</v>
      </c>
      <c r="G69" s="6">
        <v>10</v>
      </c>
      <c r="H69" s="11">
        <f t="shared" si="42"/>
        <v>25.1819863273333</v>
      </c>
      <c r="I69" s="11">
        <f t="shared" si="43"/>
        <v>298.331986327333</v>
      </c>
      <c r="J69" s="11">
        <f t="shared" si="44"/>
        <v>0.353139743490517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2.8100030967246</v>
      </c>
      <c r="P69" s="11">
        <f t="shared" si="47"/>
        <v>0.992323772784884</v>
      </c>
      <c r="Q69" s="16">
        <f t="shared" si="48"/>
        <v>0.0992323772784885</v>
      </c>
      <c r="R69" s="11">
        <f t="shared" si="49"/>
        <v>0.13797</v>
      </c>
      <c r="S69" s="17">
        <f t="shared" si="50"/>
        <v>0.719231552355501</v>
      </c>
      <c r="T69" s="3">
        <v>0.01</v>
      </c>
      <c r="U69" s="18">
        <f t="shared" si="51"/>
        <v>0.00719231552355501</v>
      </c>
      <c r="V69" s="17"/>
      <c r="W69" s="3"/>
      <c r="X69" s="18"/>
      <c r="Y69" s="19">
        <v>0.04</v>
      </c>
      <c r="Z69" s="3">
        <v>0.06</v>
      </c>
      <c r="AA69" s="20">
        <f t="shared" si="52"/>
        <v>0.0024</v>
      </c>
      <c r="AB69" s="3">
        <v>0.015</v>
      </c>
      <c r="AC69" s="3">
        <v>0.63</v>
      </c>
      <c r="AD69" s="20">
        <f t="shared" si="53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0.025242315523555</v>
      </c>
      <c r="AR69" s="25">
        <f t="shared" si="57"/>
        <v>137.97</v>
      </c>
      <c r="AS69" s="1">
        <f t="shared" si="58"/>
        <v>0.1</v>
      </c>
      <c r="AT69" s="2">
        <f t="shared" si="62"/>
        <v>0.0916666666666667</v>
      </c>
      <c r="AU69" s="1">
        <f t="shared" si="59"/>
        <v>213.894736253538</v>
      </c>
    </row>
    <row r="70" s="1" customFormat="1" spans="1:47">
      <c r="A70" s="6"/>
      <c r="B70" s="6"/>
      <c r="C70" s="9">
        <v>10</v>
      </c>
      <c r="D70" s="12">
        <v>19.0419947080645</v>
      </c>
      <c r="E70" s="13">
        <f t="shared" si="60"/>
        <v>25.1819863273333</v>
      </c>
      <c r="F70" s="9" t="s">
        <v>107</v>
      </c>
      <c r="G70" s="6">
        <v>11</v>
      </c>
      <c r="H70" s="11">
        <f t="shared" si="42"/>
        <v>19.0419947080645</v>
      </c>
      <c r="I70" s="11">
        <f t="shared" si="43"/>
        <v>292.191994708064</v>
      </c>
      <c r="J70" s="11">
        <f t="shared" si="44"/>
        <v>0.177866903903386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1.72679535774273</v>
      </c>
      <c r="O70" s="11">
        <f t="shared" si="61"/>
        <v>1.47058396619699</v>
      </c>
      <c r="P70" s="11">
        <f t="shared" si="47"/>
        <v>0.26156821699742</v>
      </c>
      <c r="Q70" s="16">
        <f t="shared" si="48"/>
        <v>0.026156821699742</v>
      </c>
      <c r="R70" s="11">
        <f t="shared" si="49"/>
        <v>0.13797</v>
      </c>
      <c r="S70" s="17">
        <f t="shared" si="50"/>
        <v>0.189583400012626</v>
      </c>
      <c r="T70" s="3">
        <v>0.01</v>
      </c>
      <c r="U70" s="18">
        <f t="shared" si="51"/>
        <v>0.00189583400012626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0.0141958340001263</v>
      </c>
      <c r="AR70" s="25">
        <f t="shared" si="57"/>
        <v>137.97</v>
      </c>
      <c r="AS70" s="1">
        <f t="shared" si="58"/>
        <v>0.1</v>
      </c>
      <c r="AT70" s="2">
        <f t="shared" si="62"/>
        <v>0.0916666666666667</v>
      </c>
      <c r="AU70" s="1">
        <f t="shared" si="59"/>
        <v>120.290635243925</v>
      </c>
    </row>
    <row r="71" s="1" customFormat="1" spans="1:48">
      <c r="A71" s="6"/>
      <c r="B71" s="6"/>
      <c r="C71" s="9">
        <v>11</v>
      </c>
      <c r="D71" s="12">
        <v>13.4917237473333</v>
      </c>
      <c r="E71" s="13">
        <f t="shared" si="60"/>
        <v>19.0419947080645</v>
      </c>
      <c r="F71" s="9" t="s">
        <v>109</v>
      </c>
      <c r="G71" s="6">
        <v>12</v>
      </c>
      <c r="H71" s="11">
        <f t="shared" si="42"/>
        <v>13.4917237473333</v>
      </c>
      <c r="I71" s="11">
        <f t="shared" si="43"/>
        <v>286.641723747333</v>
      </c>
      <c r="J71" s="11">
        <f t="shared" si="44"/>
        <v>0.0932975764742634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2.58871574919957</v>
      </c>
      <c r="P71" s="11">
        <f t="shared" si="47"/>
        <v>0.241520905581076</v>
      </c>
      <c r="Q71" s="16">
        <f t="shared" si="48"/>
        <v>0.0241520905581076</v>
      </c>
      <c r="R71" s="11">
        <f t="shared" si="49"/>
        <v>0.13797</v>
      </c>
      <c r="S71" s="17">
        <f t="shared" si="50"/>
        <v>0.175053204016146</v>
      </c>
      <c r="T71" s="3">
        <v>0.01</v>
      </c>
      <c r="U71" s="18">
        <f t="shared" si="51"/>
        <v>0.00175053204016146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0.0140505320401615</v>
      </c>
      <c r="AR71" s="25">
        <f t="shared" si="57"/>
        <v>137.97</v>
      </c>
      <c r="AS71" s="1">
        <f t="shared" si="58"/>
        <v>0.1</v>
      </c>
      <c r="AT71" s="2">
        <f t="shared" si="62"/>
        <v>0.0916666666666667</v>
      </c>
      <c r="AU71" s="1">
        <f t="shared" si="59"/>
        <v>119.059396201104</v>
      </c>
      <c r="AV71" s="1">
        <f>SUM(AU60:AU71)</f>
        <v>2166.66209315292</v>
      </c>
    </row>
    <row r="72" s="1" customFormat="1" spans="1:46">
      <c r="A72" s="6"/>
      <c r="B72" s="6"/>
      <c r="C72" s="9">
        <v>12</v>
      </c>
      <c r="D72" s="12">
        <v>7.18641910109677</v>
      </c>
      <c r="E72" s="13">
        <f t="shared" si="60"/>
        <v>13.4917237473333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9</v>
      </c>
      <c r="E76" s="9"/>
      <c r="F76" s="9"/>
      <c r="G76" s="6">
        <v>1</v>
      </c>
      <c r="H76" s="11">
        <f t="shared" ref="H76:H87" si="63">E77</f>
        <v>9</v>
      </c>
      <c r="I76" s="11">
        <f t="shared" ref="I76:I87" si="64">H76+273.15</f>
        <v>282.15</v>
      </c>
      <c r="J76" s="11">
        <f t="shared" ref="J76:J87" si="65">EXP(($C$18*(I76-$C$16))/($C$19*I76*$C$16))</f>
        <v>0.0543273714220872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0.00425177326951634</v>
      </c>
      <c r="Q76" s="16">
        <f t="shared" ref="Q76:Q87" si="69">P76*$B$78</f>
        <v>0.000552730525037124</v>
      </c>
      <c r="R76" s="11">
        <f t="shared" ref="R76:R87" si="70">L76*$B$78</f>
        <v>0.0101740708333333</v>
      </c>
      <c r="S76" s="17">
        <f t="shared" ref="S76:S87" si="71">Q76/R76</f>
        <v>0.0543273714220874</v>
      </c>
      <c r="T76" s="3">
        <v>0.01</v>
      </c>
      <c r="U76" s="18">
        <f t="shared" ref="U76:U87" si="72">S76*T76</f>
        <v>0.000543273714220874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0.0121432737142209</v>
      </c>
      <c r="AR76" s="25">
        <f t="shared" ref="AR76:AR87" si="77">$B$76/12</f>
        <v>7.82620833333333</v>
      </c>
      <c r="AS76" s="1">
        <f t="shared" ref="AS76:AS87" si="78">$B$78</f>
        <v>0.13</v>
      </c>
      <c r="AT76" s="2">
        <f>$E$8/12</f>
        <v>10.275</v>
      </c>
      <c r="AU76" s="1">
        <f t="shared" ref="AU76:AU87" si="79">AT76*10000*AS76*0.67*AR76*AQ76</f>
        <v>850.525177928618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7.83745775958065</v>
      </c>
      <c r="E77" s="13">
        <f t="shared" ref="E77:E88" si="80">D76</f>
        <v>9</v>
      </c>
      <c r="F77" s="9" t="s">
        <v>107</v>
      </c>
      <c r="G77" s="6">
        <v>2</v>
      </c>
      <c r="H77" s="11">
        <f t="shared" si="63"/>
        <v>7.83745775958065</v>
      </c>
      <c r="I77" s="11">
        <f t="shared" si="64"/>
        <v>280.987457759581</v>
      </c>
      <c r="J77" s="11">
        <f t="shared" si="65"/>
        <v>0.0470989835251502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0.15227239339715</v>
      </c>
      <c r="P77" s="11">
        <f t="shared" si="68"/>
        <v>0.00717187494794757</v>
      </c>
      <c r="Q77" s="16">
        <f t="shared" si="69"/>
        <v>0.000932343743233184</v>
      </c>
      <c r="R77" s="11">
        <f t="shared" si="70"/>
        <v>0.0101740708333333</v>
      </c>
      <c r="S77" s="17">
        <f t="shared" si="71"/>
        <v>0.091639203078727</v>
      </c>
      <c r="T77" s="3">
        <v>0.01</v>
      </c>
      <c r="U77" s="18">
        <f t="shared" si="72"/>
        <v>0.00091639203078727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0.0125163920307873</v>
      </c>
      <c r="AR77" s="25">
        <f t="shared" si="77"/>
        <v>7.82620833333333</v>
      </c>
      <c r="AS77" s="1">
        <f t="shared" si="78"/>
        <v>0.13</v>
      </c>
      <c r="AT77" s="2">
        <f t="shared" ref="AT77:AT87" si="82">$E$8/12</f>
        <v>10.275</v>
      </c>
      <c r="AU77" s="1">
        <f t="shared" si="79"/>
        <v>876.65870090228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7.94242309328572</v>
      </c>
      <c r="E78" s="13">
        <f t="shared" si="80"/>
        <v>7.83745775958065</v>
      </c>
      <c r="F78" s="9" t="s">
        <v>107</v>
      </c>
      <c r="G78" s="6">
        <v>3</v>
      </c>
      <c r="H78" s="11">
        <f t="shared" si="63"/>
        <v>7.94242309328572</v>
      </c>
      <c r="I78" s="11">
        <f t="shared" si="64"/>
        <v>281.092423093286</v>
      </c>
      <c r="J78" s="11">
        <f t="shared" si="65"/>
        <v>0.0477123922860145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0.223362601782536</v>
      </c>
      <c r="P78" s="11">
        <f t="shared" si="68"/>
        <v>0.0106571640782732</v>
      </c>
      <c r="Q78" s="16">
        <f t="shared" si="69"/>
        <v>0.00138543133017552</v>
      </c>
      <c r="R78" s="11">
        <f t="shared" si="70"/>
        <v>0.0101740708333333</v>
      </c>
      <c r="S78" s="17">
        <f t="shared" si="71"/>
        <v>0.136172762394815</v>
      </c>
      <c r="T78" s="3">
        <v>0.01</v>
      </c>
      <c r="U78" s="18">
        <f t="shared" si="72"/>
        <v>0.00136172762394815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0.0129617276239482</v>
      </c>
      <c r="AR78" s="25">
        <f t="shared" si="77"/>
        <v>7.82620833333333</v>
      </c>
      <c r="AS78" s="1">
        <f t="shared" si="78"/>
        <v>0.13</v>
      </c>
      <c r="AT78" s="2">
        <f t="shared" si="82"/>
        <v>10.275</v>
      </c>
      <c r="AU78" s="1">
        <f t="shared" si="79"/>
        <v>907.850383106358</v>
      </c>
    </row>
    <row r="79" s="1" customFormat="1" spans="1:47">
      <c r="A79" s="6"/>
      <c r="B79" s="6"/>
      <c r="C79" s="9">
        <v>3</v>
      </c>
      <c r="D79" s="12">
        <v>10.8123813496774</v>
      </c>
      <c r="E79" s="13">
        <f t="shared" si="80"/>
        <v>7.94242309328572</v>
      </c>
      <c r="F79" s="9" t="s">
        <v>107</v>
      </c>
      <c r="G79" s="6">
        <v>4</v>
      </c>
      <c r="H79" s="11">
        <f t="shared" si="63"/>
        <v>10.8123813496774</v>
      </c>
      <c r="I79" s="11">
        <f t="shared" si="64"/>
        <v>283.962381349677</v>
      </c>
      <c r="J79" s="11">
        <f t="shared" si="65"/>
        <v>0.0677132937178044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0.290967521037596</v>
      </c>
      <c r="P79" s="11">
        <f t="shared" si="68"/>
        <v>0.0197023692143602</v>
      </c>
      <c r="Q79" s="16">
        <f t="shared" si="69"/>
        <v>0.00256130799786682</v>
      </c>
      <c r="R79" s="11">
        <f t="shared" si="70"/>
        <v>0.0101740708333333</v>
      </c>
      <c r="S79" s="17">
        <f t="shared" si="71"/>
        <v>0.251748591082658</v>
      </c>
      <c r="T79" s="3">
        <v>0.01</v>
      </c>
      <c r="U79" s="18">
        <f t="shared" si="72"/>
        <v>0.00251748591082658</v>
      </c>
      <c r="V79" s="17"/>
      <c r="W79" s="3"/>
      <c r="X79" s="18"/>
      <c r="Y79" s="19">
        <v>0.04</v>
      </c>
      <c r="Z79" s="3">
        <v>0.17</v>
      </c>
      <c r="AA79" s="20">
        <f t="shared" si="73"/>
        <v>0.0068</v>
      </c>
      <c r="AB79" s="3">
        <v>0.015</v>
      </c>
      <c r="AC79" s="3">
        <v>0.03</v>
      </c>
      <c r="AD79" s="20">
        <f t="shared" si="74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5"/>
        <v>0.01185</v>
      </c>
      <c r="AQ79" s="1">
        <f t="shared" si="76"/>
        <v>0.0216174859108266</v>
      </c>
      <c r="AR79" s="25">
        <f t="shared" si="77"/>
        <v>7.82620833333333</v>
      </c>
      <c r="AS79" s="1">
        <f t="shared" si="78"/>
        <v>0.13</v>
      </c>
      <c r="AT79" s="2">
        <f t="shared" si="82"/>
        <v>10.275</v>
      </c>
      <c r="AU79" s="1">
        <f t="shared" si="79"/>
        <v>1514.10702610971</v>
      </c>
    </row>
    <row r="80" s="1" customFormat="1" spans="1:47">
      <c r="A80" s="6"/>
      <c r="B80" s="6"/>
      <c r="C80" s="9">
        <v>4</v>
      </c>
      <c r="D80" s="12">
        <v>17.717372156</v>
      </c>
      <c r="E80" s="13">
        <f t="shared" si="80"/>
        <v>10.8123813496774</v>
      </c>
      <c r="F80" s="9" t="s">
        <v>107</v>
      </c>
      <c r="G80" s="6">
        <v>5</v>
      </c>
      <c r="H80" s="11">
        <f t="shared" si="63"/>
        <v>17.717372156</v>
      </c>
      <c r="I80" s="11">
        <f t="shared" si="64"/>
        <v>290.867372156</v>
      </c>
      <c r="J80" s="11">
        <f t="shared" si="65"/>
        <v>0.152822938680738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0.257701894232074</v>
      </c>
      <c r="O80" s="11">
        <f t="shared" si="81"/>
        <v>0.0918253409244951</v>
      </c>
      <c r="P80" s="11">
        <f t="shared" si="68"/>
        <v>0.014033018445442</v>
      </c>
      <c r="Q80" s="16">
        <f t="shared" si="69"/>
        <v>0.00182429239790745</v>
      </c>
      <c r="R80" s="11">
        <f t="shared" si="70"/>
        <v>0.0101740708333333</v>
      </c>
      <c r="S80" s="17">
        <f t="shared" si="71"/>
        <v>0.179308010312895</v>
      </c>
      <c r="T80" s="3">
        <v>0.01</v>
      </c>
      <c r="U80" s="18">
        <f t="shared" si="72"/>
        <v>0.00179308010312895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0.020893080103129</v>
      </c>
      <c r="AR80" s="25">
        <f t="shared" si="77"/>
        <v>7.82620833333333</v>
      </c>
      <c r="AS80" s="1">
        <f t="shared" si="78"/>
        <v>0.13</v>
      </c>
      <c r="AT80" s="2">
        <f t="shared" si="82"/>
        <v>10.275</v>
      </c>
      <c r="AU80" s="1">
        <f t="shared" si="79"/>
        <v>1463.36902966951</v>
      </c>
    </row>
    <row r="81" s="1" customFormat="1" spans="1:47">
      <c r="A81" s="6"/>
      <c r="B81" s="6"/>
      <c r="C81" s="9">
        <v>5</v>
      </c>
      <c r="D81" s="12">
        <v>22.1115132848387</v>
      </c>
      <c r="E81" s="13">
        <f t="shared" si="80"/>
        <v>17.717372156</v>
      </c>
      <c r="F81" s="9" t="s">
        <v>109</v>
      </c>
      <c r="G81" s="6">
        <v>6</v>
      </c>
      <c r="H81" s="11">
        <f t="shared" si="63"/>
        <v>22.1115132848387</v>
      </c>
      <c r="I81" s="11">
        <f t="shared" si="64"/>
        <v>295.261513284839</v>
      </c>
      <c r="J81" s="11">
        <f t="shared" si="65"/>
        <v>0.251504745024918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0.156054405812386</v>
      </c>
      <c r="P81" s="11">
        <f t="shared" si="68"/>
        <v>0.0392484235438594</v>
      </c>
      <c r="Q81" s="16">
        <f t="shared" si="69"/>
        <v>0.00510229506070172</v>
      </c>
      <c r="R81" s="11">
        <f t="shared" si="70"/>
        <v>0.0101740708333333</v>
      </c>
      <c r="S81" s="17">
        <f t="shared" si="71"/>
        <v>0.501499856280249</v>
      </c>
      <c r="T81" s="3">
        <v>0.01</v>
      </c>
      <c r="U81" s="18">
        <f t="shared" si="72"/>
        <v>0.00501499856280248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0.0241149985628025</v>
      </c>
      <c r="AR81" s="25">
        <f t="shared" si="77"/>
        <v>7.82620833333333</v>
      </c>
      <c r="AS81" s="1">
        <f t="shared" si="78"/>
        <v>0.13</v>
      </c>
      <c r="AT81" s="2">
        <f t="shared" si="82"/>
        <v>10.275</v>
      </c>
      <c r="AU81" s="1">
        <f t="shared" si="79"/>
        <v>1689.03492798292</v>
      </c>
    </row>
    <row r="82" s="1" customFormat="1" spans="1:47">
      <c r="A82" s="6"/>
      <c r="B82" s="6"/>
      <c r="C82" s="9">
        <v>6</v>
      </c>
      <c r="D82" s="12">
        <v>23.0986553923333</v>
      </c>
      <c r="E82" s="13">
        <f t="shared" si="80"/>
        <v>22.1115132848387</v>
      </c>
      <c r="F82" s="9" t="s">
        <v>107</v>
      </c>
      <c r="G82" s="6">
        <v>7</v>
      </c>
      <c r="H82" s="11">
        <f t="shared" si="63"/>
        <v>23.0986553923333</v>
      </c>
      <c r="I82" s="11">
        <f t="shared" si="64"/>
        <v>296.248655392333</v>
      </c>
      <c r="J82" s="11">
        <f t="shared" si="65"/>
        <v>0.280716506850681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0.19506806560186</v>
      </c>
      <c r="P82" s="11">
        <f t="shared" si="68"/>
        <v>0.0547588259738738</v>
      </c>
      <c r="Q82" s="16">
        <f t="shared" si="69"/>
        <v>0.00711864737660359</v>
      </c>
      <c r="R82" s="11">
        <f t="shared" si="70"/>
        <v>0.0101740708333333</v>
      </c>
      <c r="S82" s="17">
        <f t="shared" si="71"/>
        <v>0.6996852580661</v>
      </c>
      <c r="T82" s="3">
        <v>0.01</v>
      </c>
      <c r="U82" s="18">
        <f t="shared" si="72"/>
        <v>0.006996852580661</v>
      </c>
      <c r="V82" s="17"/>
      <c r="W82" s="3"/>
      <c r="X82" s="18"/>
      <c r="Y82" s="19">
        <v>0.05</v>
      </c>
      <c r="Z82" s="3">
        <v>0.17</v>
      </c>
      <c r="AA82" s="20">
        <f t="shared" si="73"/>
        <v>0.0085</v>
      </c>
      <c r="AB82" s="3">
        <v>0.02</v>
      </c>
      <c r="AC82" s="3">
        <v>0.03</v>
      </c>
      <c r="AD82" s="20">
        <f t="shared" si="74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5"/>
        <v>0.0158</v>
      </c>
      <c r="AQ82" s="1">
        <f t="shared" si="76"/>
        <v>0.031896852580661</v>
      </c>
      <c r="AR82" s="25">
        <f t="shared" si="77"/>
        <v>7.82620833333333</v>
      </c>
      <c r="AS82" s="1">
        <f t="shared" si="78"/>
        <v>0.13</v>
      </c>
      <c r="AT82" s="2">
        <f t="shared" si="82"/>
        <v>10.275</v>
      </c>
      <c r="AU82" s="1">
        <f t="shared" si="79"/>
        <v>2234.08257566977</v>
      </c>
    </row>
    <row r="83" s="1" customFormat="1" spans="1:47">
      <c r="A83" s="6"/>
      <c r="B83" s="6"/>
      <c r="C83" s="9">
        <v>7</v>
      </c>
      <c r="D83" s="12">
        <v>29.7497507606452</v>
      </c>
      <c r="E83" s="13">
        <f t="shared" si="80"/>
        <v>23.0986553923333</v>
      </c>
      <c r="F83" s="9" t="s">
        <v>107</v>
      </c>
      <c r="G83" s="6">
        <v>8</v>
      </c>
      <c r="H83" s="11">
        <f t="shared" si="63"/>
        <v>29.7497507606452</v>
      </c>
      <c r="I83" s="11">
        <f t="shared" si="64"/>
        <v>302.899750760645</v>
      </c>
      <c r="J83" s="11">
        <f t="shared" si="65"/>
        <v>0.577691614239596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0.21857132296132</v>
      </c>
      <c r="P83" s="11">
        <f t="shared" si="68"/>
        <v>0.126266820388009</v>
      </c>
      <c r="Q83" s="16">
        <f t="shared" si="69"/>
        <v>0.0164146866504412</v>
      </c>
      <c r="R83" s="11">
        <f t="shared" si="70"/>
        <v>0.0101740708333333</v>
      </c>
      <c r="S83" s="17">
        <f t="shared" si="71"/>
        <v>1.61338434922841</v>
      </c>
      <c r="T83" s="3">
        <v>0.01</v>
      </c>
      <c r="U83" s="18">
        <f t="shared" si="72"/>
        <v>0.0161338434922841</v>
      </c>
      <c r="V83" s="17"/>
      <c r="W83" s="3"/>
      <c r="X83" s="18"/>
      <c r="Y83" s="19">
        <v>0.05</v>
      </c>
      <c r="Z83" s="3">
        <v>0.17</v>
      </c>
      <c r="AA83" s="20">
        <f t="shared" si="73"/>
        <v>0.0085</v>
      </c>
      <c r="AB83" s="3">
        <v>0.02</v>
      </c>
      <c r="AC83" s="3">
        <v>0.03</v>
      </c>
      <c r="AD83" s="20">
        <f t="shared" si="74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5"/>
        <v>0.0158</v>
      </c>
      <c r="AQ83" s="1">
        <f t="shared" si="76"/>
        <v>0.0410338434922841</v>
      </c>
      <c r="AR83" s="25">
        <f t="shared" si="77"/>
        <v>7.82620833333333</v>
      </c>
      <c r="AS83" s="1">
        <f t="shared" si="78"/>
        <v>0.13</v>
      </c>
      <c r="AT83" s="2">
        <f t="shared" si="82"/>
        <v>10.275</v>
      </c>
      <c r="AU83" s="1">
        <f t="shared" si="79"/>
        <v>2874.04515937894</v>
      </c>
    </row>
    <row r="84" s="1" customFormat="1" spans="1:47">
      <c r="A84" s="6"/>
      <c r="B84" s="6"/>
      <c r="C84" s="9">
        <v>8</v>
      </c>
      <c r="D84" s="12">
        <v>28.8393397235484</v>
      </c>
      <c r="E84" s="13">
        <f t="shared" si="80"/>
        <v>29.7497507606452</v>
      </c>
      <c r="F84" s="9" t="s">
        <v>107</v>
      </c>
      <c r="G84" s="6">
        <v>9</v>
      </c>
      <c r="H84" s="11">
        <f t="shared" si="63"/>
        <v>28.8393397235484</v>
      </c>
      <c r="I84" s="11">
        <f t="shared" si="64"/>
        <v>301.989339723548</v>
      </c>
      <c r="J84" s="11">
        <f t="shared" si="65"/>
        <v>0.524335365882455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0.170566585906644</v>
      </c>
      <c r="P84" s="11">
        <f t="shared" si="68"/>
        <v>0.0894340932286815</v>
      </c>
      <c r="Q84" s="16">
        <f t="shared" si="69"/>
        <v>0.0116264321197286</v>
      </c>
      <c r="R84" s="11">
        <f t="shared" si="70"/>
        <v>0.0101740708333333</v>
      </c>
      <c r="S84" s="17">
        <f t="shared" si="71"/>
        <v>1.14275124580782</v>
      </c>
      <c r="T84" s="3">
        <v>0.01</v>
      </c>
      <c r="U84" s="18">
        <f t="shared" si="72"/>
        <v>0.0114275124580782</v>
      </c>
      <c r="V84" s="17"/>
      <c r="W84" s="3"/>
      <c r="X84" s="18"/>
      <c r="Y84" s="19">
        <v>0.04</v>
      </c>
      <c r="Z84" s="3">
        <v>0.17</v>
      </c>
      <c r="AA84" s="20">
        <f t="shared" si="73"/>
        <v>0.0068</v>
      </c>
      <c r="AB84" s="3">
        <v>0.015</v>
      </c>
      <c r="AC84" s="3">
        <v>0.03</v>
      </c>
      <c r="AD84" s="20">
        <f t="shared" si="74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5"/>
        <v>0.01185</v>
      </c>
      <c r="AQ84" s="1">
        <f t="shared" si="76"/>
        <v>0.0305275124580782</v>
      </c>
      <c r="AR84" s="25">
        <f t="shared" si="77"/>
        <v>7.82620833333333</v>
      </c>
      <c r="AS84" s="1">
        <f t="shared" si="78"/>
        <v>0.13</v>
      </c>
      <c r="AT84" s="2">
        <f t="shared" si="82"/>
        <v>10.275</v>
      </c>
      <c r="AU84" s="1">
        <f t="shared" si="79"/>
        <v>2138.17283346898</v>
      </c>
    </row>
    <row r="85" s="1" customFormat="1" spans="1:47">
      <c r="A85" s="6"/>
      <c r="B85" s="6"/>
      <c r="C85" s="9">
        <v>9</v>
      </c>
      <c r="D85" s="12">
        <v>25.1819863273333</v>
      </c>
      <c r="E85" s="13">
        <f t="shared" si="80"/>
        <v>28.8393397235484</v>
      </c>
      <c r="F85" s="9" t="s">
        <v>107</v>
      </c>
      <c r="G85" s="6">
        <v>10</v>
      </c>
      <c r="H85" s="11">
        <f t="shared" si="63"/>
        <v>25.1819863273333</v>
      </c>
      <c r="I85" s="11">
        <f t="shared" si="64"/>
        <v>298.331986327333</v>
      </c>
      <c r="J85" s="11">
        <f t="shared" si="65"/>
        <v>0.353139743490517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0.159394576011296</v>
      </c>
      <c r="P85" s="11">
        <f t="shared" si="68"/>
        <v>0.0562885596864089</v>
      </c>
      <c r="Q85" s="16">
        <f t="shared" si="69"/>
        <v>0.00731751275923315</v>
      </c>
      <c r="R85" s="11">
        <f t="shared" si="70"/>
        <v>0.0101740708333333</v>
      </c>
      <c r="S85" s="17">
        <f t="shared" si="71"/>
        <v>0.719231552355503</v>
      </c>
      <c r="T85" s="3">
        <v>0.01</v>
      </c>
      <c r="U85" s="18">
        <f t="shared" si="72"/>
        <v>0.00719231552355503</v>
      </c>
      <c r="V85" s="17"/>
      <c r="W85" s="3"/>
      <c r="X85" s="18"/>
      <c r="Y85" s="19">
        <v>0.04</v>
      </c>
      <c r="Z85" s="3">
        <v>0.17</v>
      </c>
      <c r="AA85" s="20">
        <f t="shared" si="73"/>
        <v>0.0068</v>
      </c>
      <c r="AB85" s="3">
        <v>0.015</v>
      </c>
      <c r="AC85" s="3">
        <v>0.03</v>
      </c>
      <c r="AD85" s="20">
        <f t="shared" si="74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0.026292315523555</v>
      </c>
      <c r="AR85" s="25">
        <f t="shared" si="77"/>
        <v>7.82620833333333</v>
      </c>
      <c r="AS85" s="1">
        <f t="shared" si="78"/>
        <v>0.13</v>
      </c>
      <c r="AT85" s="2">
        <f t="shared" si="82"/>
        <v>10.275</v>
      </c>
      <c r="AU85" s="1">
        <f t="shared" si="79"/>
        <v>1841.53605239407</v>
      </c>
    </row>
    <row r="86" s="1" customFormat="1" spans="1:47">
      <c r="A86" s="6"/>
      <c r="B86" s="6"/>
      <c r="C86" s="9">
        <v>10</v>
      </c>
      <c r="D86" s="12">
        <v>19.0419947080645</v>
      </c>
      <c r="E86" s="13">
        <f t="shared" si="80"/>
        <v>25.1819863273333</v>
      </c>
      <c r="F86" s="9" t="s">
        <v>107</v>
      </c>
      <c r="G86" s="6">
        <v>11</v>
      </c>
      <c r="H86" s="11">
        <f t="shared" si="63"/>
        <v>19.0419947080645</v>
      </c>
      <c r="I86" s="11">
        <f t="shared" si="64"/>
        <v>292.191994708064</v>
      </c>
      <c r="J86" s="11">
        <f t="shared" si="65"/>
        <v>0.177866903903386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0.0979507155086428</v>
      </c>
      <c r="O86" s="11">
        <f t="shared" si="81"/>
        <v>0.0834173841495776</v>
      </c>
      <c r="P86" s="11">
        <f t="shared" si="68"/>
        <v>0.0148371918504048</v>
      </c>
      <c r="Q86" s="16">
        <f t="shared" si="69"/>
        <v>0.00192883494055262</v>
      </c>
      <c r="R86" s="11">
        <f t="shared" si="70"/>
        <v>0.0101740708333333</v>
      </c>
      <c r="S86" s="17">
        <f t="shared" si="71"/>
        <v>0.189583400012626</v>
      </c>
      <c r="T86" s="3">
        <v>0.01</v>
      </c>
      <c r="U86" s="18">
        <f t="shared" si="72"/>
        <v>0.00189583400012626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0.0134958340001263</v>
      </c>
      <c r="AR86" s="25">
        <f t="shared" si="77"/>
        <v>7.82620833333333</v>
      </c>
      <c r="AS86" s="1">
        <f t="shared" si="78"/>
        <v>0.13</v>
      </c>
      <c r="AT86" s="2">
        <f t="shared" si="82"/>
        <v>10.275</v>
      </c>
      <c r="AU86" s="1">
        <f t="shared" si="79"/>
        <v>945.259646153744</v>
      </c>
    </row>
    <row r="87" s="1" customFormat="1" spans="1:48">
      <c r="A87" s="6"/>
      <c r="B87" s="6"/>
      <c r="C87" s="9">
        <v>11</v>
      </c>
      <c r="D87" s="12">
        <v>13.4917237473333</v>
      </c>
      <c r="E87" s="13">
        <f t="shared" si="80"/>
        <v>19.0419947080645</v>
      </c>
      <c r="F87" s="9" t="s">
        <v>109</v>
      </c>
      <c r="G87" s="6">
        <v>12</v>
      </c>
      <c r="H87" s="11">
        <f t="shared" si="63"/>
        <v>13.4917237473333</v>
      </c>
      <c r="I87" s="11">
        <f t="shared" si="64"/>
        <v>286.641723747333</v>
      </c>
      <c r="J87" s="11">
        <f t="shared" si="65"/>
        <v>0.0932975764742634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0.146842275632506</v>
      </c>
      <c r="P87" s="11">
        <f t="shared" si="68"/>
        <v>0.0137000284404786</v>
      </c>
      <c r="Q87" s="16">
        <f t="shared" si="69"/>
        <v>0.00178100369726222</v>
      </c>
      <c r="R87" s="11">
        <f t="shared" si="70"/>
        <v>0.0101740708333333</v>
      </c>
      <c r="S87" s="17">
        <f t="shared" si="71"/>
        <v>0.175053204016146</v>
      </c>
      <c r="T87" s="3">
        <v>0.01</v>
      </c>
      <c r="U87" s="18">
        <f t="shared" si="72"/>
        <v>0.00175053204016146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0.0133505320401615</v>
      </c>
      <c r="AR87" s="25">
        <f t="shared" si="77"/>
        <v>7.82620833333333</v>
      </c>
      <c r="AS87" s="1">
        <f t="shared" si="78"/>
        <v>0.13</v>
      </c>
      <c r="AT87" s="2">
        <f t="shared" si="82"/>
        <v>10.275</v>
      </c>
      <c r="AU87" s="1">
        <f t="shared" si="79"/>
        <v>935.082573787524</v>
      </c>
      <c r="AV87" s="1">
        <f>SUM(AU76:AU87)</f>
        <v>18269.7240865524</v>
      </c>
    </row>
    <row r="88" s="1" customFormat="1" spans="1:46">
      <c r="A88" s="6"/>
      <c r="B88" s="6"/>
      <c r="C88" s="9">
        <v>12</v>
      </c>
      <c r="D88" s="12">
        <v>7.18641910109677</v>
      </c>
      <c r="E88" s="13">
        <f t="shared" si="80"/>
        <v>13.4917237473333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9</v>
      </c>
      <c r="E91" s="9"/>
      <c r="F91" s="9"/>
      <c r="G91" s="6">
        <v>1</v>
      </c>
      <c r="H91" s="11">
        <f t="shared" ref="H91:H102" si="83">E92</f>
        <v>9</v>
      </c>
      <c r="I91" s="11">
        <f t="shared" ref="I91:I102" si="84">H91+273.15</f>
        <v>282.15</v>
      </c>
      <c r="J91" s="11">
        <f t="shared" ref="J91:J102" si="85">EXP(($C$18*(I91-$C$16))/($C$19*I91*$C$16))</f>
        <v>0.0543273714220872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0.00412453403836486</v>
      </c>
      <c r="Q91" s="16">
        <f t="shared" ref="Q91:Q102" si="89">P91*$B$93</f>
        <v>0.000536189424987432</v>
      </c>
      <c r="R91" s="11">
        <f t="shared" ref="R91:R102" si="90">L91*$B$93</f>
        <v>0.0098696</v>
      </c>
      <c r="S91" s="17">
        <f t="shared" ref="S91:S102" si="91">Q91/R91</f>
        <v>0.0543273714220872</v>
      </c>
      <c r="T91" s="3">
        <v>0.01</v>
      </c>
      <c r="U91" s="18">
        <f t="shared" ref="U91:U102" si="92">S91*T91</f>
        <v>0.000543273714220872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0.0153432737142209</v>
      </c>
      <c r="AR91" s="25">
        <f t="shared" ref="AR91:AR102" si="96">$B$91/12</f>
        <v>7.592</v>
      </c>
      <c r="AS91" s="1">
        <f t="shared" ref="AS91:AS102" si="97">$B$93</f>
        <v>0.13</v>
      </c>
      <c r="AT91" s="2">
        <f>$E$7/12</f>
        <v>5.65</v>
      </c>
      <c r="AU91" s="1">
        <f t="shared" ref="AU91:AU102" si="98">AT91*10000*AS91*0.67*AR91*AQ91</f>
        <v>573.245738522899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7.83745775958065</v>
      </c>
      <c r="E92" s="13">
        <f t="shared" ref="E92:E103" si="99">D91</f>
        <v>9</v>
      </c>
      <c r="F92" s="9" t="s">
        <v>107</v>
      </c>
      <c r="G92" s="6">
        <v>2</v>
      </c>
      <c r="H92" s="11">
        <f t="shared" si="83"/>
        <v>7.83745775958065</v>
      </c>
      <c r="I92" s="11">
        <f t="shared" si="84"/>
        <v>280.987457759581</v>
      </c>
      <c r="J92" s="11">
        <f t="shared" si="85"/>
        <v>0.0470989835251502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0.147715465961635</v>
      </c>
      <c r="P92" s="11">
        <f t="shared" si="88"/>
        <v>0.00695724829773694</v>
      </c>
      <c r="Q92" s="16">
        <f t="shared" si="89"/>
        <v>0.000904442278705802</v>
      </c>
      <c r="R92" s="11">
        <f t="shared" si="90"/>
        <v>0.0098696</v>
      </c>
      <c r="S92" s="17">
        <f t="shared" si="91"/>
        <v>0.0916392030787268</v>
      </c>
      <c r="T92" s="3">
        <v>0.01</v>
      </c>
      <c r="U92" s="18">
        <f t="shared" si="92"/>
        <v>0.000916392030787268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0.0157163920307873</v>
      </c>
      <c r="AR92" s="25">
        <f t="shared" si="96"/>
        <v>7.592</v>
      </c>
      <c r="AS92" s="1">
        <f t="shared" si="97"/>
        <v>0.13</v>
      </c>
      <c r="AT92" s="2">
        <f t="shared" ref="AT92:AT102" si="101">$E$7/12</f>
        <v>5.65</v>
      </c>
      <c r="AU92" s="1">
        <f t="shared" si="98"/>
        <v>587.185950300408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7.94242309328572</v>
      </c>
      <c r="E93" s="13">
        <f t="shared" si="99"/>
        <v>7.83745775958065</v>
      </c>
      <c r="F93" s="9" t="s">
        <v>107</v>
      </c>
      <c r="G93" s="6">
        <v>3</v>
      </c>
      <c r="H93" s="11">
        <f t="shared" si="83"/>
        <v>7.94242309328572</v>
      </c>
      <c r="I93" s="11">
        <f t="shared" si="84"/>
        <v>281.092423093286</v>
      </c>
      <c r="J93" s="11">
        <f t="shared" si="85"/>
        <v>0.0477123922860145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0.216678217663898</v>
      </c>
      <c r="P93" s="11">
        <f t="shared" si="88"/>
        <v>0.0103382361210144</v>
      </c>
      <c r="Q93" s="16">
        <f t="shared" si="89"/>
        <v>0.00134397069573187</v>
      </c>
      <c r="R93" s="11">
        <f t="shared" si="90"/>
        <v>0.0098696</v>
      </c>
      <c r="S93" s="17">
        <f t="shared" si="91"/>
        <v>0.136172762394815</v>
      </c>
      <c r="T93" s="3">
        <v>0.01</v>
      </c>
      <c r="U93" s="18">
        <f t="shared" si="92"/>
        <v>0.00136172762394815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0.0161617276239482</v>
      </c>
      <c r="AR93" s="25">
        <f t="shared" si="96"/>
        <v>7.592</v>
      </c>
      <c r="AS93" s="1">
        <f t="shared" si="97"/>
        <v>0.13</v>
      </c>
      <c r="AT93" s="2">
        <f t="shared" si="101"/>
        <v>5.65</v>
      </c>
      <c r="AU93" s="1">
        <f t="shared" si="98"/>
        <v>603.82429852693</v>
      </c>
    </row>
    <row r="94" s="1" customFormat="1" spans="1:47">
      <c r="A94" s="6"/>
      <c r="B94" s="6"/>
      <c r="C94" s="9">
        <v>3</v>
      </c>
      <c r="D94" s="12">
        <v>10.8123813496774</v>
      </c>
      <c r="E94" s="13">
        <f t="shared" si="99"/>
        <v>7.94242309328572</v>
      </c>
      <c r="F94" s="9" t="s">
        <v>107</v>
      </c>
      <c r="G94" s="6">
        <v>4</v>
      </c>
      <c r="H94" s="11">
        <f t="shared" si="83"/>
        <v>10.8123813496774</v>
      </c>
      <c r="I94" s="11">
        <f t="shared" si="84"/>
        <v>283.962381349677</v>
      </c>
      <c r="J94" s="11">
        <f t="shared" si="85"/>
        <v>0.0677132937178044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0.282259981542884</v>
      </c>
      <c r="P94" s="11">
        <f t="shared" si="88"/>
        <v>0.0191127530349953</v>
      </c>
      <c r="Q94" s="16">
        <f t="shared" si="89"/>
        <v>0.00248465789454939</v>
      </c>
      <c r="R94" s="11">
        <f t="shared" si="90"/>
        <v>0.0098696</v>
      </c>
      <c r="S94" s="17">
        <f t="shared" si="91"/>
        <v>0.251748591082657</v>
      </c>
      <c r="T94" s="3">
        <v>0.01</v>
      </c>
      <c r="U94" s="18">
        <f t="shared" si="92"/>
        <v>0.00251748591082657</v>
      </c>
      <c r="V94" s="17"/>
      <c r="W94" s="3"/>
      <c r="X94" s="18"/>
      <c r="Y94" s="19">
        <v>0.04</v>
      </c>
      <c r="Z94" s="3">
        <v>0.49</v>
      </c>
      <c r="AA94" s="20">
        <f t="shared" si="93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4"/>
        <v>0.0075</v>
      </c>
      <c r="AQ94" s="1">
        <f t="shared" si="95"/>
        <v>0.0296174859108266</v>
      </c>
      <c r="AR94" s="25">
        <f t="shared" si="96"/>
        <v>7.592</v>
      </c>
      <c r="AS94" s="1">
        <f t="shared" si="97"/>
        <v>0.13</v>
      </c>
      <c r="AT94" s="2">
        <f t="shared" si="101"/>
        <v>5.65</v>
      </c>
      <c r="AU94" s="1">
        <f t="shared" si="98"/>
        <v>1106.54987327817</v>
      </c>
    </row>
    <row r="95" s="1" customFormat="1" spans="1:47">
      <c r="A95" s="6"/>
      <c r="B95" s="6"/>
      <c r="C95" s="9">
        <v>4</v>
      </c>
      <c r="D95" s="12">
        <v>17.717372156</v>
      </c>
      <c r="E95" s="13">
        <f t="shared" si="99"/>
        <v>10.8123813496774</v>
      </c>
      <c r="F95" s="9" t="s">
        <v>107</v>
      </c>
      <c r="G95" s="6">
        <v>5</v>
      </c>
      <c r="H95" s="11">
        <f t="shared" si="83"/>
        <v>17.717372156</v>
      </c>
      <c r="I95" s="11">
        <f t="shared" si="84"/>
        <v>290.867372156</v>
      </c>
      <c r="J95" s="11">
        <f t="shared" si="85"/>
        <v>0.152822938680738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0.249989867082494</v>
      </c>
      <c r="O95" s="11">
        <f t="shared" si="100"/>
        <v>0.0890773614253944</v>
      </c>
      <c r="P95" s="11">
        <f t="shared" si="88"/>
        <v>0.013613064142955</v>
      </c>
      <c r="Q95" s="16">
        <f t="shared" si="89"/>
        <v>0.00176969833858415</v>
      </c>
      <c r="R95" s="11">
        <f t="shared" si="90"/>
        <v>0.0098696</v>
      </c>
      <c r="S95" s="17">
        <f t="shared" si="91"/>
        <v>0.179308010312895</v>
      </c>
      <c r="T95" s="3">
        <v>0.01</v>
      </c>
      <c r="U95" s="18">
        <f t="shared" si="92"/>
        <v>0.00179308010312895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0.0288930801031289</v>
      </c>
      <c r="AR95" s="25">
        <f t="shared" si="96"/>
        <v>7.592</v>
      </c>
      <c r="AS95" s="1">
        <f t="shared" si="97"/>
        <v>0.13</v>
      </c>
      <c r="AT95" s="2">
        <f t="shared" si="101"/>
        <v>5.65</v>
      </c>
      <c r="AU95" s="1">
        <f t="shared" si="98"/>
        <v>1079.4850792871</v>
      </c>
    </row>
    <row r="96" s="1" customFormat="1" spans="1:47">
      <c r="A96" s="6"/>
      <c r="B96" s="6"/>
      <c r="C96" s="9">
        <v>5</v>
      </c>
      <c r="D96" s="12">
        <v>22.1115132848387</v>
      </c>
      <c r="E96" s="13">
        <f t="shared" si="99"/>
        <v>17.717372156</v>
      </c>
      <c r="F96" s="9" t="s">
        <v>109</v>
      </c>
      <c r="G96" s="6">
        <v>6</v>
      </c>
      <c r="H96" s="11">
        <f t="shared" si="83"/>
        <v>22.1115132848387</v>
      </c>
      <c r="I96" s="11">
        <f t="shared" si="84"/>
        <v>295.261513284839</v>
      </c>
      <c r="J96" s="11">
        <f t="shared" si="85"/>
        <v>0.251504745024918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0.151384297282439</v>
      </c>
      <c r="P96" s="11">
        <f t="shared" si="88"/>
        <v>0.0380738690887964</v>
      </c>
      <c r="Q96" s="16">
        <f t="shared" si="89"/>
        <v>0.00494960298154353</v>
      </c>
      <c r="R96" s="11">
        <f t="shared" si="90"/>
        <v>0.0098696</v>
      </c>
      <c r="S96" s="17">
        <f t="shared" si="91"/>
        <v>0.501499856280247</v>
      </c>
      <c r="T96" s="3">
        <v>0.01</v>
      </c>
      <c r="U96" s="18">
        <f t="shared" si="92"/>
        <v>0.00501499856280247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0.0321149985628025</v>
      </c>
      <c r="AR96" s="25">
        <f t="shared" si="96"/>
        <v>7.592</v>
      </c>
      <c r="AS96" s="1">
        <f t="shared" si="97"/>
        <v>0.13</v>
      </c>
      <c r="AT96" s="2">
        <f t="shared" si="101"/>
        <v>5.65</v>
      </c>
      <c r="AU96" s="1">
        <f t="shared" si="98"/>
        <v>1199.86036954633</v>
      </c>
    </row>
    <row r="97" s="1" customFormat="1" spans="1:47">
      <c r="A97" s="6"/>
      <c r="B97" s="6"/>
      <c r="C97" s="9">
        <v>6</v>
      </c>
      <c r="D97" s="12">
        <v>23.0986553923333</v>
      </c>
      <c r="E97" s="13">
        <f t="shared" si="99"/>
        <v>22.1115132848387</v>
      </c>
      <c r="F97" s="9" t="s">
        <v>107</v>
      </c>
      <c r="G97" s="6">
        <v>7</v>
      </c>
      <c r="H97" s="11">
        <f t="shared" si="83"/>
        <v>23.0986553923333</v>
      </c>
      <c r="I97" s="11">
        <f t="shared" si="84"/>
        <v>296.248655392333</v>
      </c>
      <c r="J97" s="11">
        <f t="shared" si="85"/>
        <v>0.280716506850681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0.189230428193643</v>
      </c>
      <c r="P97" s="11">
        <f t="shared" si="88"/>
        <v>0.0531201047923782</v>
      </c>
      <c r="Q97" s="16">
        <f t="shared" si="89"/>
        <v>0.00690561362300916</v>
      </c>
      <c r="R97" s="11">
        <f t="shared" si="90"/>
        <v>0.0098696</v>
      </c>
      <c r="S97" s="17">
        <f t="shared" si="91"/>
        <v>0.699685258066098</v>
      </c>
      <c r="T97" s="3">
        <v>0.01</v>
      </c>
      <c r="U97" s="18">
        <f t="shared" si="92"/>
        <v>0.00699685258066098</v>
      </c>
      <c r="V97" s="17"/>
      <c r="W97" s="3"/>
      <c r="X97" s="18"/>
      <c r="Y97" s="19">
        <v>0.05</v>
      </c>
      <c r="Z97" s="3">
        <v>0.49</v>
      </c>
      <c r="AA97" s="20">
        <f t="shared" si="93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4"/>
        <v>0.01</v>
      </c>
      <c r="AQ97" s="1">
        <f t="shared" si="95"/>
        <v>0.041496852580661</v>
      </c>
      <c r="AR97" s="25">
        <f t="shared" si="96"/>
        <v>7.592</v>
      </c>
      <c r="AS97" s="1">
        <f t="shared" si="97"/>
        <v>0.13</v>
      </c>
      <c r="AT97" s="2">
        <f t="shared" si="101"/>
        <v>5.65</v>
      </c>
      <c r="AU97" s="1">
        <f t="shared" si="98"/>
        <v>1550.37929629901</v>
      </c>
    </row>
    <row r="98" s="1" customFormat="1" spans="1:47">
      <c r="A98" s="6"/>
      <c r="B98" s="6"/>
      <c r="C98" s="9">
        <v>7</v>
      </c>
      <c r="D98" s="12">
        <v>29.7497507606452</v>
      </c>
      <c r="E98" s="13">
        <f t="shared" si="99"/>
        <v>23.0986553923333</v>
      </c>
      <c r="F98" s="9" t="s">
        <v>107</v>
      </c>
      <c r="G98" s="6">
        <v>8</v>
      </c>
      <c r="H98" s="11">
        <f t="shared" si="83"/>
        <v>29.7497507606452</v>
      </c>
      <c r="I98" s="11">
        <f t="shared" si="84"/>
        <v>302.899750760645</v>
      </c>
      <c r="J98" s="11">
        <f t="shared" si="85"/>
        <v>0.577691614239596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0.212030323401265</v>
      </c>
      <c r="P98" s="11">
        <f t="shared" si="88"/>
        <v>0.12248813979342</v>
      </c>
      <c r="Q98" s="16">
        <f t="shared" si="89"/>
        <v>0.0159234581731446</v>
      </c>
      <c r="R98" s="11">
        <f t="shared" si="90"/>
        <v>0.0098696</v>
      </c>
      <c r="S98" s="17">
        <f t="shared" si="91"/>
        <v>1.6133843492284</v>
      </c>
      <c r="T98" s="3">
        <v>0.01</v>
      </c>
      <c r="U98" s="18">
        <f t="shared" si="92"/>
        <v>0.016133843492284</v>
      </c>
      <c r="V98" s="17"/>
      <c r="W98" s="3"/>
      <c r="X98" s="18"/>
      <c r="Y98" s="19">
        <v>0.05</v>
      </c>
      <c r="Z98" s="3">
        <v>0.49</v>
      </c>
      <c r="AA98" s="20">
        <f t="shared" si="93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4"/>
        <v>0.01</v>
      </c>
      <c r="AQ98" s="1">
        <f t="shared" si="95"/>
        <v>0.050633843492284</v>
      </c>
      <c r="AR98" s="25">
        <f t="shared" si="96"/>
        <v>7.592</v>
      </c>
      <c r="AS98" s="1">
        <f t="shared" si="97"/>
        <v>0.13</v>
      </c>
      <c r="AT98" s="2">
        <f t="shared" si="101"/>
        <v>5.65</v>
      </c>
      <c r="AU98" s="1">
        <f t="shared" si="98"/>
        <v>1891.74980174439</v>
      </c>
    </row>
    <row r="99" s="1" customFormat="1" spans="1:47">
      <c r="A99" s="6"/>
      <c r="B99" s="6"/>
      <c r="C99" s="9">
        <v>8</v>
      </c>
      <c r="D99" s="12">
        <v>28.8393397235484</v>
      </c>
      <c r="E99" s="13">
        <f t="shared" si="99"/>
        <v>29.7497507606452</v>
      </c>
      <c r="F99" s="9" t="s">
        <v>107</v>
      </c>
      <c r="G99" s="6">
        <v>9</v>
      </c>
      <c r="H99" s="11">
        <f t="shared" si="83"/>
        <v>28.8393397235484</v>
      </c>
      <c r="I99" s="11">
        <f t="shared" si="84"/>
        <v>301.989339723548</v>
      </c>
      <c r="J99" s="11">
        <f t="shared" si="85"/>
        <v>0.524335365882455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0.165462183607845</v>
      </c>
      <c r="P99" s="11">
        <f t="shared" si="88"/>
        <v>0.0867576745817291</v>
      </c>
      <c r="Q99" s="16">
        <f t="shared" si="89"/>
        <v>0.0112784976956248</v>
      </c>
      <c r="R99" s="11">
        <f t="shared" si="90"/>
        <v>0.0098696</v>
      </c>
      <c r="S99" s="17">
        <f t="shared" si="91"/>
        <v>1.14275124580781</v>
      </c>
      <c r="T99" s="3">
        <v>0.01</v>
      </c>
      <c r="U99" s="18">
        <f t="shared" si="92"/>
        <v>0.0114275124580781</v>
      </c>
      <c r="V99" s="17"/>
      <c r="W99" s="3"/>
      <c r="X99" s="18"/>
      <c r="Y99" s="19">
        <v>0.04</v>
      </c>
      <c r="Z99" s="3">
        <v>0.49</v>
      </c>
      <c r="AA99" s="20">
        <f t="shared" si="93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4"/>
        <v>0.0075</v>
      </c>
      <c r="AQ99" s="1">
        <f t="shared" si="95"/>
        <v>0.0385275124580781</v>
      </c>
      <c r="AR99" s="25">
        <f t="shared" si="96"/>
        <v>7.592</v>
      </c>
      <c r="AS99" s="1">
        <f t="shared" si="97"/>
        <v>0.13</v>
      </c>
      <c r="AT99" s="2">
        <f t="shared" si="101"/>
        <v>5.65</v>
      </c>
      <c r="AU99" s="1">
        <f t="shared" si="98"/>
        <v>1439.44067894788</v>
      </c>
    </row>
    <row r="100" s="1" customFormat="1" spans="1:47">
      <c r="A100" s="6"/>
      <c r="B100" s="6"/>
      <c r="C100" s="9">
        <v>9</v>
      </c>
      <c r="D100" s="12">
        <v>25.1819863273333</v>
      </c>
      <c r="E100" s="13">
        <f t="shared" si="99"/>
        <v>28.8393397235484</v>
      </c>
      <c r="F100" s="9" t="s">
        <v>107</v>
      </c>
      <c r="G100" s="6">
        <v>10</v>
      </c>
      <c r="H100" s="11">
        <f t="shared" si="83"/>
        <v>25.1819863273333</v>
      </c>
      <c r="I100" s="11">
        <f t="shared" si="84"/>
        <v>298.331986327333</v>
      </c>
      <c r="J100" s="11">
        <f t="shared" si="85"/>
        <v>0.353139743490517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0.154624509026116</v>
      </c>
      <c r="P100" s="11">
        <f t="shared" si="88"/>
        <v>0.0546040594548296</v>
      </c>
      <c r="Q100" s="16">
        <f t="shared" si="89"/>
        <v>0.00709852772912785</v>
      </c>
      <c r="R100" s="11">
        <f t="shared" si="90"/>
        <v>0.0098696</v>
      </c>
      <c r="S100" s="17">
        <f t="shared" si="91"/>
        <v>0.719231552355501</v>
      </c>
      <c r="T100" s="3">
        <v>0.01</v>
      </c>
      <c r="U100" s="18">
        <f t="shared" si="92"/>
        <v>0.00719231552355501</v>
      </c>
      <c r="V100" s="17"/>
      <c r="W100" s="3"/>
      <c r="X100" s="18"/>
      <c r="Y100" s="19">
        <v>0.04</v>
      </c>
      <c r="Z100" s="3">
        <v>0.49</v>
      </c>
      <c r="AA100" s="20">
        <f t="shared" si="93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0.034292315523555</v>
      </c>
      <c r="AR100" s="25">
        <f t="shared" si="96"/>
        <v>7.592</v>
      </c>
      <c r="AS100" s="1">
        <f t="shared" si="97"/>
        <v>0.13</v>
      </c>
      <c r="AT100" s="2">
        <f t="shared" si="101"/>
        <v>5.65</v>
      </c>
      <c r="AU100" s="1">
        <f t="shared" si="98"/>
        <v>1281.20791586613</v>
      </c>
    </row>
    <row r="101" s="1" customFormat="1" spans="1:47">
      <c r="A101" s="6"/>
      <c r="B101" s="6"/>
      <c r="C101" s="9">
        <v>10</v>
      </c>
      <c r="D101" s="12">
        <v>19.0419947080645</v>
      </c>
      <c r="E101" s="13">
        <f t="shared" si="99"/>
        <v>25.1819863273333</v>
      </c>
      <c r="F101" s="9" t="s">
        <v>107</v>
      </c>
      <c r="G101" s="6">
        <v>11</v>
      </c>
      <c r="H101" s="11">
        <f t="shared" si="83"/>
        <v>19.0419947080645</v>
      </c>
      <c r="I101" s="11">
        <f t="shared" si="84"/>
        <v>292.191994708064</v>
      </c>
      <c r="J101" s="11">
        <f t="shared" si="85"/>
        <v>0.177866903903386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0.0950194270927216</v>
      </c>
      <c r="O101" s="11">
        <f t="shared" si="100"/>
        <v>0.0809210224785643</v>
      </c>
      <c r="P101" s="11">
        <f t="shared" si="88"/>
        <v>0.0143931717289585</v>
      </c>
      <c r="Q101" s="16">
        <f t="shared" si="89"/>
        <v>0.00187111232476461</v>
      </c>
      <c r="R101" s="11">
        <f t="shared" si="90"/>
        <v>0.0098696</v>
      </c>
      <c r="S101" s="17">
        <f t="shared" si="91"/>
        <v>0.189583400012626</v>
      </c>
      <c r="T101" s="3">
        <v>0.01</v>
      </c>
      <c r="U101" s="18">
        <f t="shared" si="92"/>
        <v>0.00189583400012626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0.0166958340001263</v>
      </c>
      <c r="AR101" s="25">
        <f t="shared" si="96"/>
        <v>7.592</v>
      </c>
      <c r="AS101" s="1">
        <f t="shared" si="97"/>
        <v>0.13</v>
      </c>
      <c r="AT101" s="2">
        <f t="shared" si="101"/>
        <v>5.65</v>
      </c>
      <c r="AU101" s="1">
        <f t="shared" si="98"/>
        <v>623.779244893964</v>
      </c>
    </row>
    <row r="102" s="1" customFormat="1" spans="1:48">
      <c r="A102" s="6"/>
      <c r="B102" s="6"/>
      <c r="C102" s="9">
        <v>11</v>
      </c>
      <c r="D102" s="12">
        <v>13.4917237473333</v>
      </c>
      <c r="E102" s="13">
        <f t="shared" si="99"/>
        <v>19.0419947080645</v>
      </c>
      <c r="F102" s="9" t="s">
        <v>109</v>
      </c>
      <c r="G102" s="6">
        <v>12</v>
      </c>
      <c r="H102" s="11">
        <f t="shared" si="83"/>
        <v>13.4917237473333</v>
      </c>
      <c r="I102" s="11">
        <f t="shared" si="84"/>
        <v>286.641723747333</v>
      </c>
      <c r="J102" s="11">
        <f t="shared" si="85"/>
        <v>0.0932975764742634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0.142447850749606</v>
      </c>
      <c r="P102" s="11">
        <f t="shared" si="88"/>
        <v>0.0132900392489058</v>
      </c>
      <c r="Q102" s="16">
        <f t="shared" si="89"/>
        <v>0.00172770510235775</v>
      </c>
      <c r="R102" s="11">
        <f t="shared" si="90"/>
        <v>0.0098696</v>
      </c>
      <c r="S102" s="17">
        <f t="shared" si="91"/>
        <v>0.175053204016146</v>
      </c>
      <c r="T102" s="3">
        <v>0.01</v>
      </c>
      <c r="U102" s="18">
        <f t="shared" si="92"/>
        <v>0.00175053204016146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0.0165505320401615</v>
      </c>
      <c r="AR102" s="25">
        <f t="shared" si="96"/>
        <v>7.592</v>
      </c>
      <c r="AS102" s="1">
        <f t="shared" si="97"/>
        <v>0.13</v>
      </c>
      <c r="AT102" s="2">
        <f t="shared" si="101"/>
        <v>5.65</v>
      </c>
      <c r="AU102" s="1">
        <f t="shared" si="98"/>
        <v>618.350564489753</v>
      </c>
      <c r="AV102" s="1">
        <f>SUM(AU91:AU102)</f>
        <v>12555.058811703</v>
      </c>
    </row>
    <row r="103" s="1" customFormat="1" spans="1:46">
      <c r="A103" s="6"/>
      <c r="B103" s="6"/>
      <c r="C103" s="9">
        <v>12</v>
      </c>
      <c r="D103" s="12">
        <v>7.18641910109677</v>
      </c>
      <c r="E103" s="13">
        <f t="shared" si="99"/>
        <v>13.4917237473333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105</v>
      </c>
      <c r="B107" s="6">
        <f>F9</f>
        <v>122.786</v>
      </c>
      <c r="C107" s="9" t="s">
        <v>106</v>
      </c>
      <c r="D107" s="10">
        <v>9</v>
      </c>
      <c r="E107" s="9"/>
      <c r="F107" s="9"/>
      <c r="G107" s="6">
        <v>1</v>
      </c>
      <c r="H107" s="11">
        <f t="shared" ref="H107:H118" si="102">E108</f>
        <v>9</v>
      </c>
      <c r="I107" s="11">
        <f t="shared" ref="I107:I118" si="103">H107+273.15</f>
        <v>282.15</v>
      </c>
      <c r="J107" s="11">
        <f t="shared" ref="J107:J118" si="104">EXP(($C$18*(I107-$C$16))/($C$19*I107*$C$16))</f>
        <v>0.0543273714220872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0.150089414117229</v>
      </c>
      <c r="Q107" s="16">
        <f t="shared" ref="Q107:Q118" si="108">P107*$B$109</f>
        <v>0.0435259300939964</v>
      </c>
      <c r="R107" s="11">
        <f t="shared" ref="R107:R118" si="109">L107*$B$109</f>
        <v>0.80117865</v>
      </c>
      <c r="S107" s="17">
        <f t="shared" ref="S107:S118" si="110">Q107/R107</f>
        <v>0.0543273714220872</v>
      </c>
      <c r="T107" s="3">
        <v>0.27</v>
      </c>
      <c r="U107" s="18">
        <f t="shared" ref="U107:U118" si="111">S107*T107</f>
        <v>0.0146683902839635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0.229250068232174</v>
      </c>
      <c r="AC107" s="25">
        <f t="shared" ref="AC107:AC118" si="113">$B$107/12</f>
        <v>10.2321666666667</v>
      </c>
      <c r="AD107" s="1">
        <f t="shared" ref="AD107:AD118" si="114">$B$109</f>
        <v>0.29</v>
      </c>
      <c r="AE107" s="26">
        <f>$E$9/12</f>
        <v>119.383333333333</v>
      </c>
      <c r="AF107" s="1">
        <f t="shared" ref="AF107:AF118" si="115">AE107*10000*AC107*AB107</f>
        <v>2800404.58420552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108</v>
      </c>
      <c r="B108" s="6">
        <v>27</v>
      </c>
      <c r="C108" s="9">
        <v>1</v>
      </c>
      <c r="D108" s="12">
        <v>7.83745775958065</v>
      </c>
      <c r="E108" s="13">
        <f t="shared" ref="E108:E119" si="116">D107</f>
        <v>9</v>
      </c>
      <c r="F108" s="9" t="s">
        <v>107</v>
      </c>
      <c r="G108" s="6">
        <v>2</v>
      </c>
      <c r="H108" s="11">
        <f t="shared" si="102"/>
        <v>7.83745775958065</v>
      </c>
      <c r="I108" s="11">
        <f t="shared" si="103"/>
        <v>280.987457759581</v>
      </c>
      <c r="J108" s="11">
        <f t="shared" si="104"/>
        <v>0.0470989835251502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7">L108+O107-P107-N108</f>
        <v>5.37528058588277</v>
      </c>
      <c r="P108" s="11">
        <f t="shared" si="107"/>
        <v>0.253170251757552</v>
      </c>
      <c r="Q108" s="16">
        <f t="shared" si="108"/>
        <v>0.0734193730096901</v>
      </c>
      <c r="R108" s="11">
        <f t="shared" si="109"/>
        <v>0.80117865</v>
      </c>
      <c r="S108" s="17">
        <f t="shared" si="110"/>
        <v>0.0916392030787268</v>
      </c>
      <c r="T108" s="3">
        <v>0.27</v>
      </c>
      <c r="U108" s="18">
        <f t="shared" si="111"/>
        <v>0.0247425848312562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0.231207484232713</v>
      </c>
      <c r="AC108" s="25">
        <f t="shared" si="113"/>
        <v>10.2321666666667</v>
      </c>
      <c r="AD108" s="1">
        <f t="shared" si="114"/>
        <v>0.29</v>
      </c>
      <c r="AE108" s="26">
        <f t="shared" ref="AE108:AE118" si="118">$E$9/12</f>
        <v>119.383333333333</v>
      </c>
      <c r="AF108" s="1">
        <f t="shared" si="115"/>
        <v>2824315.40256809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70</v>
      </c>
      <c r="B109" s="6">
        <f>G9</f>
        <v>0.29</v>
      </c>
      <c r="C109" s="9">
        <v>2</v>
      </c>
      <c r="D109" s="12">
        <v>7.94242309328572</v>
      </c>
      <c r="E109" s="13">
        <f t="shared" si="116"/>
        <v>7.83745775958065</v>
      </c>
      <c r="F109" s="9" t="s">
        <v>107</v>
      </c>
      <c r="G109" s="6">
        <v>3</v>
      </c>
      <c r="H109" s="11">
        <f t="shared" si="102"/>
        <v>7.94242309328572</v>
      </c>
      <c r="I109" s="11">
        <f t="shared" si="103"/>
        <v>281.092423093286</v>
      </c>
      <c r="J109" s="11">
        <f t="shared" si="104"/>
        <v>0.0477123922860145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7"/>
        <v>7.88479533412522</v>
      </c>
      <c r="P109" s="11">
        <f t="shared" si="107"/>
        <v>0.376202448076719</v>
      </c>
      <c r="Q109" s="16">
        <f t="shared" si="108"/>
        <v>0.109098709942249</v>
      </c>
      <c r="R109" s="11">
        <f t="shared" si="109"/>
        <v>0.80117865</v>
      </c>
      <c r="S109" s="17">
        <f t="shared" si="110"/>
        <v>0.136172762394815</v>
      </c>
      <c r="T109" s="3">
        <v>0.27</v>
      </c>
      <c r="U109" s="18">
        <f t="shared" si="111"/>
        <v>0.0367666458466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0.233543759287994</v>
      </c>
      <c r="AC109" s="25">
        <f t="shared" si="113"/>
        <v>10.2321666666667</v>
      </c>
      <c r="AD109" s="1">
        <f t="shared" si="114"/>
        <v>0.29</v>
      </c>
      <c r="AE109" s="26">
        <f t="shared" si="118"/>
        <v>119.383333333333</v>
      </c>
      <c r="AF109" s="1">
        <f t="shared" si="115"/>
        <v>2852854.17433478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2">
        <v>10.8123813496774</v>
      </c>
      <c r="E110" s="13">
        <f t="shared" si="116"/>
        <v>7.94242309328572</v>
      </c>
      <c r="F110" s="9" t="s">
        <v>107</v>
      </c>
      <c r="G110" s="6">
        <v>4</v>
      </c>
      <c r="H110" s="11">
        <f t="shared" si="102"/>
        <v>10.8123813496774</v>
      </c>
      <c r="I110" s="11">
        <f t="shared" si="103"/>
        <v>283.962381349677</v>
      </c>
      <c r="J110" s="11">
        <f t="shared" si="104"/>
        <v>0.0677132937178044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7"/>
        <v>10.2712778860485</v>
      </c>
      <c r="P110" s="11">
        <f t="shared" si="107"/>
        <v>0.695502056355191</v>
      </c>
      <c r="Q110" s="16">
        <f t="shared" si="108"/>
        <v>0.201695596343005</v>
      </c>
      <c r="R110" s="11">
        <f t="shared" si="109"/>
        <v>0.80117865</v>
      </c>
      <c r="S110" s="17">
        <f t="shared" si="110"/>
        <v>0.251748591082657</v>
      </c>
      <c r="T110" s="3">
        <v>0.27</v>
      </c>
      <c r="U110" s="18">
        <f t="shared" si="111"/>
        <v>0.0679721195923174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12"/>
        <v>0.288406982836787</v>
      </c>
      <c r="AC110" s="25">
        <f t="shared" si="113"/>
        <v>10.2321666666667</v>
      </c>
      <c r="AD110" s="1">
        <f t="shared" si="114"/>
        <v>0.29</v>
      </c>
      <c r="AE110" s="26">
        <f t="shared" si="118"/>
        <v>119.383333333333</v>
      </c>
      <c r="AF110" s="1">
        <f t="shared" si="115"/>
        <v>3523035.97150979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2">
        <v>17.717372156</v>
      </c>
      <c r="E111" s="13">
        <f t="shared" si="116"/>
        <v>10.8123813496774</v>
      </c>
      <c r="F111" s="9" t="s">
        <v>107</v>
      </c>
      <c r="G111" s="6">
        <v>5</v>
      </c>
      <c r="H111" s="11">
        <f t="shared" si="102"/>
        <v>17.717372156</v>
      </c>
      <c r="I111" s="11">
        <f t="shared" si="103"/>
        <v>290.867372156</v>
      </c>
      <c r="J111" s="11">
        <f t="shared" si="104"/>
        <v>0.152822938680738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9.09698703820864</v>
      </c>
      <c r="O111" s="11">
        <f t="shared" si="117"/>
        <v>3.24147379148467</v>
      </c>
      <c r="P111" s="11">
        <f t="shared" si="107"/>
        <v>0.49537155047128</v>
      </c>
      <c r="Q111" s="16">
        <f t="shared" si="108"/>
        <v>0.143657749636671</v>
      </c>
      <c r="R111" s="11">
        <f t="shared" si="109"/>
        <v>0.80117865</v>
      </c>
      <c r="S111" s="17">
        <f t="shared" si="110"/>
        <v>0.179308010312895</v>
      </c>
      <c r="T111" s="3">
        <v>0.27</v>
      </c>
      <c r="U111" s="18">
        <f t="shared" si="111"/>
        <v>0.0484131627844816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0.284606677529025</v>
      </c>
      <c r="AC111" s="25">
        <f t="shared" si="113"/>
        <v>10.2321666666667</v>
      </c>
      <c r="AD111" s="1">
        <f t="shared" si="114"/>
        <v>0.29</v>
      </c>
      <c r="AE111" s="26">
        <f t="shared" si="118"/>
        <v>119.383333333333</v>
      </c>
      <c r="AF111" s="1">
        <f t="shared" si="115"/>
        <v>3476613.33579454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2">
        <v>22.1115132848387</v>
      </c>
      <c r="E112" s="13">
        <f t="shared" si="116"/>
        <v>17.717372156</v>
      </c>
      <c r="F112" s="9" t="s">
        <v>109</v>
      </c>
      <c r="G112" s="6">
        <v>6</v>
      </c>
      <c r="H112" s="11">
        <f t="shared" si="102"/>
        <v>22.1115132848387</v>
      </c>
      <c r="I112" s="11">
        <f t="shared" si="103"/>
        <v>295.261513284839</v>
      </c>
      <c r="J112" s="11">
        <f t="shared" si="104"/>
        <v>0.251504745024918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7"/>
        <v>5.50878724101339</v>
      </c>
      <c r="P112" s="11">
        <f t="shared" si="107"/>
        <v>1.38548613044759</v>
      </c>
      <c r="Q112" s="16">
        <f t="shared" si="108"/>
        <v>0.401790977829802</v>
      </c>
      <c r="R112" s="11">
        <f t="shared" si="109"/>
        <v>0.80117865</v>
      </c>
      <c r="S112" s="17">
        <f t="shared" si="110"/>
        <v>0.501499856280247</v>
      </c>
      <c r="T112" s="3">
        <v>0.27</v>
      </c>
      <c r="U112" s="18">
        <f t="shared" si="111"/>
        <v>0.135404961195667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12"/>
        <v>0.316709183960318</v>
      </c>
      <c r="AC112" s="25">
        <f t="shared" si="113"/>
        <v>10.2321666666667</v>
      </c>
      <c r="AD112" s="1">
        <f t="shared" si="114"/>
        <v>0.29</v>
      </c>
      <c r="AE112" s="26">
        <f t="shared" si="118"/>
        <v>119.383333333333</v>
      </c>
      <c r="AF112" s="1">
        <f t="shared" si="115"/>
        <v>3868761.55571844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2">
        <v>23.0986553923333</v>
      </c>
      <c r="E113" s="13">
        <f t="shared" si="116"/>
        <v>22.1115132848387</v>
      </c>
      <c r="F113" s="9" t="s">
        <v>107</v>
      </c>
      <c r="G113" s="6">
        <v>7</v>
      </c>
      <c r="H113" s="11">
        <f t="shared" si="102"/>
        <v>23.0986553923333</v>
      </c>
      <c r="I113" s="11">
        <f t="shared" si="103"/>
        <v>296.248655392333</v>
      </c>
      <c r="J113" s="11">
        <f t="shared" si="104"/>
        <v>0.280716506850681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7"/>
        <v>6.88598611056579</v>
      </c>
      <c r="P113" s="11">
        <f t="shared" si="107"/>
        <v>1.93300996718034</v>
      </c>
      <c r="Q113" s="16">
        <f t="shared" si="108"/>
        <v>0.560572890482298</v>
      </c>
      <c r="R113" s="11">
        <f t="shared" si="109"/>
        <v>0.80117865</v>
      </c>
      <c r="S113" s="17">
        <f t="shared" si="110"/>
        <v>0.699685258066098</v>
      </c>
      <c r="T113" s="3">
        <v>0.27</v>
      </c>
      <c r="U113" s="18">
        <f t="shared" si="111"/>
        <v>0.188915019677846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12"/>
        <v>0.327106188323406</v>
      </c>
      <c r="AC113" s="25">
        <f t="shared" si="113"/>
        <v>10.2321666666667</v>
      </c>
      <c r="AD113" s="1">
        <f t="shared" si="114"/>
        <v>0.29</v>
      </c>
      <c r="AE113" s="26">
        <f t="shared" si="118"/>
        <v>119.383333333333</v>
      </c>
      <c r="AF113" s="1">
        <f t="shared" si="115"/>
        <v>3995766.17955527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2">
        <v>29.7497507606452</v>
      </c>
      <c r="E114" s="13">
        <f t="shared" si="116"/>
        <v>23.0986553923333</v>
      </c>
      <c r="F114" s="9" t="s">
        <v>107</v>
      </c>
      <c r="G114" s="6">
        <v>8</v>
      </c>
      <c r="H114" s="11">
        <f t="shared" si="102"/>
        <v>29.7497507606452</v>
      </c>
      <c r="I114" s="11">
        <f t="shared" si="103"/>
        <v>302.899750760645</v>
      </c>
      <c r="J114" s="11">
        <f t="shared" si="104"/>
        <v>0.577691614239596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7"/>
        <v>7.71566114338545</v>
      </c>
      <c r="P114" s="11">
        <f t="shared" si="107"/>
        <v>4.45727274084807</v>
      </c>
      <c r="Q114" s="16">
        <f t="shared" si="108"/>
        <v>1.29260909484594</v>
      </c>
      <c r="R114" s="11">
        <f t="shared" si="109"/>
        <v>0.80117865</v>
      </c>
      <c r="S114" s="17">
        <f t="shared" si="110"/>
        <v>1.6133843492284</v>
      </c>
      <c r="T114" s="3">
        <v>0.27</v>
      </c>
      <c r="U114" s="18">
        <f t="shared" si="111"/>
        <v>0.435613774291668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12"/>
        <v>0.375039756344871</v>
      </c>
      <c r="AC114" s="25">
        <f t="shared" si="113"/>
        <v>10.2321666666667</v>
      </c>
      <c r="AD114" s="1">
        <f t="shared" si="114"/>
        <v>0.29</v>
      </c>
      <c r="AE114" s="26">
        <f t="shared" si="118"/>
        <v>119.383333333333</v>
      </c>
      <c r="AF114" s="1">
        <f t="shared" si="115"/>
        <v>4581298.75827928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2">
        <v>28.8393397235484</v>
      </c>
      <c r="E115" s="13">
        <f t="shared" si="116"/>
        <v>29.7497507606452</v>
      </c>
      <c r="F115" s="9" t="s">
        <v>107</v>
      </c>
      <c r="G115" s="6">
        <v>9</v>
      </c>
      <c r="H115" s="11">
        <f t="shared" si="102"/>
        <v>28.8393397235484</v>
      </c>
      <c r="I115" s="11">
        <f t="shared" si="103"/>
        <v>301.989339723548</v>
      </c>
      <c r="J115" s="11">
        <f t="shared" si="104"/>
        <v>0.524335365882455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7"/>
        <v>6.02107340253739</v>
      </c>
      <c r="P115" s="11">
        <f t="shared" si="107"/>
        <v>3.15706172552456</v>
      </c>
      <c r="Q115" s="16">
        <f t="shared" si="108"/>
        <v>0.915547900402121</v>
      </c>
      <c r="R115" s="11">
        <f t="shared" si="109"/>
        <v>0.80117865</v>
      </c>
      <c r="S115" s="17">
        <f t="shared" si="110"/>
        <v>1.14275124580781</v>
      </c>
      <c r="T115" s="3">
        <v>0.27</v>
      </c>
      <c r="U115" s="18">
        <f t="shared" si="111"/>
        <v>0.308542836368109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12"/>
        <v>0.335149873106324</v>
      </c>
      <c r="AC115" s="25">
        <f t="shared" si="113"/>
        <v>10.2321666666667</v>
      </c>
      <c r="AD115" s="1">
        <f t="shared" si="114"/>
        <v>0.29</v>
      </c>
      <c r="AE115" s="26">
        <f t="shared" si="118"/>
        <v>119.383333333333</v>
      </c>
      <c r="AF115" s="1">
        <f t="shared" si="115"/>
        <v>4094023.82420371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2">
        <v>25.1819863273333</v>
      </c>
      <c r="E116" s="13">
        <f t="shared" si="116"/>
        <v>28.8393397235484</v>
      </c>
      <c r="F116" s="9" t="s">
        <v>107</v>
      </c>
      <c r="G116" s="6">
        <v>10</v>
      </c>
      <c r="H116" s="11">
        <f t="shared" si="102"/>
        <v>25.1819863273333</v>
      </c>
      <c r="I116" s="11">
        <f t="shared" si="103"/>
        <v>298.331986327333</v>
      </c>
      <c r="J116" s="11">
        <f t="shared" si="104"/>
        <v>0.353139743490517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7"/>
        <v>5.62669667701283</v>
      </c>
      <c r="P116" s="11">
        <f t="shared" si="107"/>
        <v>1.98701022121926</v>
      </c>
      <c r="Q116" s="16">
        <f t="shared" si="108"/>
        <v>0.576232964153584</v>
      </c>
      <c r="R116" s="11">
        <f t="shared" si="109"/>
        <v>0.80117865</v>
      </c>
      <c r="S116" s="17">
        <f t="shared" si="110"/>
        <v>0.719231552355501</v>
      </c>
      <c r="T116" s="3">
        <v>0.27</v>
      </c>
      <c r="U116" s="18">
        <f t="shared" si="111"/>
        <v>0.194192519135985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12"/>
        <v>0.312931606468122</v>
      </c>
      <c r="AC116" s="25">
        <f t="shared" si="113"/>
        <v>10.2321666666667</v>
      </c>
      <c r="AD116" s="1">
        <f t="shared" si="114"/>
        <v>0.29</v>
      </c>
      <c r="AE116" s="26">
        <f t="shared" si="118"/>
        <v>119.383333333333</v>
      </c>
      <c r="AF116" s="1">
        <f t="shared" si="115"/>
        <v>3822616.55167149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2">
        <v>19.0419947080645</v>
      </c>
      <c r="E117" s="13">
        <f t="shared" si="116"/>
        <v>25.1819863273333</v>
      </c>
      <c r="F117" s="9" t="s">
        <v>107</v>
      </c>
      <c r="G117" s="6">
        <v>11</v>
      </c>
      <c r="H117" s="11">
        <f t="shared" si="102"/>
        <v>19.0419947080645</v>
      </c>
      <c r="I117" s="11">
        <f t="shared" si="103"/>
        <v>292.191994708064</v>
      </c>
      <c r="J117" s="11">
        <f t="shared" si="104"/>
        <v>0.177866903903386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3.45770213300389</v>
      </c>
      <c r="O117" s="11">
        <f t="shared" si="117"/>
        <v>2.94466932278968</v>
      </c>
      <c r="P117" s="11">
        <f t="shared" si="107"/>
        <v>0.523759215463881</v>
      </c>
      <c r="Q117" s="16">
        <f t="shared" si="108"/>
        <v>0.151890172484525</v>
      </c>
      <c r="R117" s="11">
        <f t="shared" si="109"/>
        <v>0.80117865</v>
      </c>
      <c r="S117" s="17">
        <f t="shared" si="110"/>
        <v>0.189583400012626</v>
      </c>
      <c r="T117" s="3">
        <v>0.27</v>
      </c>
      <c r="U117" s="18">
        <f t="shared" si="111"/>
        <v>0.0511875180034089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0.236345734748062</v>
      </c>
      <c r="AC117" s="25">
        <f t="shared" si="113"/>
        <v>10.2321666666667</v>
      </c>
      <c r="AD117" s="1">
        <f t="shared" si="114"/>
        <v>0.29</v>
      </c>
      <c r="AE117" s="26">
        <f t="shared" si="118"/>
        <v>119.383333333333</v>
      </c>
      <c r="AF117" s="1">
        <f t="shared" si="115"/>
        <v>2887081.71015936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2">
        <v>13.4917237473333</v>
      </c>
      <c r="E118" s="13">
        <f t="shared" si="116"/>
        <v>19.0419947080645</v>
      </c>
      <c r="F118" s="9" t="s">
        <v>109</v>
      </c>
      <c r="G118" s="6">
        <v>12</v>
      </c>
      <c r="H118" s="11">
        <f t="shared" si="102"/>
        <v>13.4917237473333</v>
      </c>
      <c r="I118" s="11">
        <f t="shared" si="103"/>
        <v>286.641723747333</v>
      </c>
      <c r="J118" s="11">
        <f t="shared" si="104"/>
        <v>0.0932975764742634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7"/>
        <v>5.1835951073258</v>
      </c>
      <c r="P118" s="11">
        <f t="shared" si="107"/>
        <v>0.483616860937346</v>
      </c>
      <c r="Q118" s="16">
        <f t="shared" si="108"/>
        <v>0.14024888967183</v>
      </c>
      <c r="R118" s="11">
        <f t="shared" si="109"/>
        <v>0.80117865</v>
      </c>
      <c r="S118" s="17">
        <f t="shared" si="110"/>
        <v>0.175053204016146</v>
      </c>
      <c r="T118" s="3">
        <v>0.27</v>
      </c>
      <c r="U118" s="18">
        <f t="shared" si="111"/>
        <v>0.0472643650843594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0.235583466135891</v>
      </c>
      <c r="AC118" s="25">
        <f t="shared" si="113"/>
        <v>10.2321666666667</v>
      </c>
      <c r="AD118" s="1">
        <f t="shared" si="114"/>
        <v>0.29</v>
      </c>
      <c r="AE118" s="26">
        <f t="shared" si="118"/>
        <v>119.383333333333</v>
      </c>
      <c r="AF118" s="1">
        <f t="shared" si="115"/>
        <v>2877770.21667811</v>
      </c>
      <c r="AG118" s="1">
        <f>SUM(AF107:AF118)</f>
        <v>41604542.2646784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2">
        <v>7.18641910109677</v>
      </c>
      <c r="E119" s="13">
        <f t="shared" si="116"/>
        <v>13.4917237473333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9</v>
      </c>
      <c r="E123" s="9"/>
      <c r="F123" s="9"/>
      <c r="G123" s="6">
        <v>1</v>
      </c>
      <c r="H123" s="11">
        <f t="shared" ref="H123:H134" si="119">E124</f>
        <v>9</v>
      </c>
      <c r="I123" s="11">
        <f t="shared" ref="I123:I134" si="120">H123+273.15</f>
        <v>282.15</v>
      </c>
      <c r="J123" s="11">
        <f t="shared" ref="J123:J134" si="121">EXP(($C$18*(I123-$C$16))/($C$19*I123*$C$16))</f>
        <v>0.0543273714220872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0.0283165125326203</v>
      </c>
      <c r="Q123" s="16">
        <f t="shared" ref="Q123:Q134" si="125">P123*$B$125</f>
        <v>0.00736229325848128</v>
      </c>
      <c r="R123" s="11">
        <f t="shared" ref="R123:R134" si="126">L123*$B$125</f>
        <v>0.1355172</v>
      </c>
      <c r="S123" s="17">
        <f t="shared" ref="S123:S134" si="127">Q123/R123</f>
        <v>0.0543273714220872</v>
      </c>
      <c r="T123" s="3">
        <v>0.01</v>
      </c>
      <c r="U123" s="18">
        <f t="shared" ref="U123:U134" si="128">S123*T123</f>
        <v>0.000543273714220872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0.00603327371422087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 t="shared" ref="AW123:AW134" si="134">$E$10</f>
        <v>0</v>
      </c>
      <c r="AX123" s="1">
        <f t="shared" ref="AX123:AX134" si="135">AW123*10000*AV123*0.67*AU123*AT123</f>
        <v>0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7.83745775958065</v>
      </c>
      <c r="E124" s="13">
        <f t="shared" ref="E124:E135" si="136">D123</f>
        <v>9</v>
      </c>
      <c r="F124" s="9" t="s">
        <v>107</v>
      </c>
      <c r="G124" s="6">
        <v>2</v>
      </c>
      <c r="H124" s="11">
        <f t="shared" si="119"/>
        <v>7.83745775958065</v>
      </c>
      <c r="I124" s="11">
        <f t="shared" si="120"/>
        <v>280.987457759581</v>
      </c>
      <c r="J124" s="11">
        <f t="shared" si="121"/>
        <v>0.0470989835251502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7">L124+O123-P123-N124</f>
        <v>1.01412348746738</v>
      </c>
      <c r="P124" s="11">
        <f t="shared" si="124"/>
        <v>0.047764185428694</v>
      </c>
      <c r="Q124" s="16">
        <f t="shared" si="125"/>
        <v>0.0124186882114604</v>
      </c>
      <c r="R124" s="11">
        <f t="shared" si="126"/>
        <v>0.1355172</v>
      </c>
      <c r="S124" s="17">
        <f t="shared" si="127"/>
        <v>0.0916392030787268</v>
      </c>
      <c r="T124" s="3">
        <v>0.01</v>
      </c>
      <c r="U124" s="18">
        <f t="shared" si="128"/>
        <v>0.000916392030787268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0.00640639203078727</v>
      </c>
      <c r="AU124" s="25">
        <f t="shared" si="132"/>
        <v>52.122</v>
      </c>
      <c r="AV124" s="1">
        <f t="shared" si="133"/>
        <v>0.26</v>
      </c>
      <c r="AW124" s="2">
        <f t="shared" si="134"/>
        <v>0</v>
      </c>
      <c r="AX124" s="1">
        <f t="shared" si="135"/>
        <v>0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7.94242309328572</v>
      </c>
      <c r="E125" s="13">
        <f t="shared" si="136"/>
        <v>7.83745775958065</v>
      </c>
      <c r="F125" s="9" t="s">
        <v>107</v>
      </c>
      <c r="G125" s="6">
        <v>3</v>
      </c>
      <c r="H125" s="11">
        <f t="shared" si="119"/>
        <v>7.94242309328572</v>
      </c>
      <c r="I125" s="11">
        <f t="shared" si="120"/>
        <v>281.092423093286</v>
      </c>
      <c r="J125" s="11">
        <f t="shared" si="121"/>
        <v>0.0477123922860145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7"/>
        <v>1.48757930203869</v>
      </c>
      <c r="P125" s="11">
        <f t="shared" si="124"/>
        <v>0.0709759672154255</v>
      </c>
      <c r="Q125" s="16">
        <f t="shared" si="125"/>
        <v>0.0184537514760106</v>
      </c>
      <c r="R125" s="11">
        <f t="shared" si="126"/>
        <v>0.1355172</v>
      </c>
      <c r="S125" s="17">
        <f t="shared" si="127"/>
        <v>0.136172762394815</v>
      </c>
      <c r="T125" s="3">
        <v>0.01</v>
      </c>
      <c r="U125" s="18">
        <f t="shared" si="128"/>
        <v>0.00136172762394815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0.00685172762394815</v>
      </c>
      <c r="AU125" s="25">
        <f t="shared" si="132"/>
        <v>52.122</v>
      </c>
      <c r="AV125" s="1">
        <f t="shared" si="133"/>
        <v>0.26</v>
      </c>
      <c r="AW125" s="2">
        <f t="shared" si="134"/>
        <v>0</v>
      </c>
      <c r="AX125" s="1">
        <f t="shared" si="135"/>
        <v>0</v>
      </c>
    </row>
    <row r="126" s="1" customFormat="1" spans="1:50">
      <c r="A126" s="6"/>
      <c r="B126" s="6"/>
      <c r="C126" s="9">
        <v>3</v>
      </c>
      <c r="D126" s="12">
        <v>10.8123813496774</v>
      </c>
      <c r="E126" s="13">
        <f t="shared" si="136"/>
        <v>7.94242309328572</v>
      </c>
      <c r="F126" s="9" t="s">
        <v>107</v>
      </c>
      <c r="G126" s="6">
        <v>4</v>
      </c>
      <c r="H126" s="11">
        <f t="shared" si="119"/>
        <v>10.8123813496774</v>
      </c>
      <c r="I126" s="11">
        <f t="shared" si="120"/>
        <v>283.962381349677</v>
      </c>
      <c r="J126" s="11">
        <f t="shared" si="121"/>
        <v>0.0677132937178044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7"/>
        <v>1.93782333482326</v>
      </c>
      <c r="P126" s="11">
        <f t="shared" si="124"/>
        <v>0.131216400644103</v>
      </c>
      <c r="Q126" s="16">
        <f t="shared" si="125"/>
        <v>0.0341162641674667</v>
      </c>
      <c r="R126" s="11">
        <f t="shared" si="126"/>
        <v>0.1355172</v>
      </c>
      <c r="S126" s="17">
        <f t="shared" si="127"/>
        <v>0.251748591082657</v>
      </c>
      <c r="T126" s="3">
        <v>0.01</v>
      </c>
      <c r="U126" s="18">
        <f t="shared" si="128"/>
        <v>0.00251748591082657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30"/>
        <v>0.0075</v>
      </c>
      <c r="AT126" s="2">
        <f t="shared" si="131"/>
        <v>0.0105074859108266</v>
      </c>
      <c r="AU126" s="25">
        <f t="shared" si="132"/>
        <v>52.122</v>
      </c>
      <c r="AV126" s="1">
        <f t="shared" si="133"/>
        <v>0.26</v>
      </c>
      <c r="AW126" s="2">
        <f t="shared" si="134"/>
        <v>0</v>
      </c>
      <c r="AX126" s="1">
        <f t="shared" si="135"/>
        <v>0</v>
      </c>
    </row>
    <row r="127" s="1" customFormat="1" spans="1:50">
      <c r="A127" s="6"/>
      <c r="B127" s="6"/>
      <c r="C127" s="9">
        <v>4</v>
      </c>
      <c r="D127" s="12">
        <v>17.717372156</v>
      </c>
      <c r="E127" s="13">
        <f t="shared" si="136"/>
        <v>10.8123813496774</v>
      </c>
      <c r="F127" s="9" t="s">
        <v>107</v>
      </c>
      <c r="G127" s="6">
        <v>5</v>
      </c>
      <c r="H127" s="11">
        <f t="shared" si="119"/>
        <v>17.717372156</v>
      </c>
      <c r="I127" s="11">
        <f t="shared" si="120"/>
        <v>290.867372156</v>
      </c>
      <c r="J127" s="11">
        <f t="shared" si="121"/>
        <v>0.152822938680738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1.7162765874702</v>
      </c>
      <c r="O127" s="11">
        <f t="shared" si="137"/>
        <v>0.611550346708958</v>
      </c>
      <c r="P127" s="11">
        <f t="shared" si="124"/>
        <v>0.093458921135287</v>
      </c>
      <c r="Q127" s="16">
        <f t="shared" si="125"/>
        <v>0.0242993194951746</v>
      </c>
      <c r="R127" s="11">
        <f t="shared" si="126"/>
        <v>0.1355172</v>
      </c>
      <c r="S127" s="17">
        <f t="shared" si="127"/>
        <v>0.179308010312895</v>
      </c>
      <c r="T127" s="3">
        <v>0.01</v>
      </c>
      <c r="U127" s="18">
        <f t="shared" si="128"/>
        <v>0.00179308010312895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0.0117430801031289</v>
      </c>
      <c r="AU127" s="25">
        <f t="shared" si="132"/>
        <v>52.122</v>
      </c>
      <c r="AV127" s="1">
        <f t="shared" si="133"/>
        <v>0.26</v>
      </c>
      <c r="AW127" s="2">
        <f t="shared" si="134"/>
        <v>0</v>
      </c>
      <c r="AX127" s="1">
        <f t="shared" si="135"/>
        <v>0</v>
      </c>
    </row>
    <row r="128" s="1" customFormat="1" spans="1:50">
      <c r="A128" s="6"/>
      <c r="B128" s="6"/>
      <c r="C128" s="9">
        <v>5</v>
      </c>
      <c r="D128" s="12">
        <v>22.1115132848387</v>
      </c>
      <c r="E128" s="13">
        <f t="shared" si="136"/>
        <v>17.717372156</v>
      </c>
      <c r="F128" s="9" t="s">
        <v>109</v>
      </c>
      <c r="G128" s="6">
        <v>6</v>
      </c>
      <c r="H128" s="11">
        <f t="shared" si="119"/>
        <v>22.1115132848387</v>
      </c>
      <c r="I128" s="11">
        <f t="shared" si="120"/>
        <v>295.261513284839</v>
      </c>
      <c r="J128" s="11">
        <f t="shared" si="121"/>
        <v>0.251504745024918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7"/>
        <v>1.03931142557367</v>
      </c>
      <c r="P128" s="11">
        <f t="shared" si="124"/>
        <v>0.26139175509039</v>
      </c>
      <c r="Q128" s="16">
        <f t="shared" si="125"/>
        <v>0.0679618563235015</v>
      </c>
      <c r="R128" s="11">
        <f t="shared" si="126"/>
        <v>0.1355172</v>
      </c>
      <c r="S128" s="17">
        <f t="shared" si="127"/>
        <v>0.501499856280247</v>
      </c>
      <c r="T128" s="3">
        <v>0.01</v>
      </c>
      <c r="U128" s="18">
        <f t="shared" si="128"/>
        <v>0.00501499856280247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0.0149649985628025</v>
      </c>
      <c r="AU128" s="25">
        <f t="shared" si="132"/>
        <v>52.122</v>
      </c>
      <c r="AV128" s="1">
        <f t="shared" si="133"/>
        <v>0.26</v>
      </c>
      <c r="AW128" s="2">
        <f t="shared" si="134"/>
        <v>0</v>
      </c>
      <c r="AX128" s="1">
        <f t="shared" si="135"/>
        <v>0</v>
      </c>
    </row>
    <row r="129" s="1" customFormat="1" spans="1:50">
      <c r="A129" s="6"/>
      <c r="B129" s="6"/>
      <c r="C129" s="9">
        <v>6</v>
      </c>
      <c r="D129" s="12">
        <v>23.0986553923333</v>
      </c>
      <c r="E129" s="13">
        <f t="shared" si="136"/>
        <v>22.1115132848387</v>
      </c>
      <c r="F129" s="9" t="s">
        <v>107</v>
      </c>
      <c r="G129" s="6">
        <v>7</v>
      </c>
      <c r="H129" s="11">
        <f t="shared" si="119"/>
        <v>23.0986553923333</v>
      </c>
      <c r="I129" s="11">
        <f t="shared" si="120"/>
        <v>296.248655392333</v>
      </c>
      <c r="J129" s="11">
        <f t="shared" si="121"/>
        <v>0.280716506850681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7"/>
        <v>1.29913967048328</v>
      </c>
      <c r="P129" s="11">
        <f t="shared" si="124"/>
        <v>0.364689950209212</v>
      </c>
      <c r="Q129" s="16">
        <f t="shared" si="125"/>
        <v>0.094819387054395</v>
      </c>
      <c r="R129" s="11">
        <f t="shared" si="126"/>
        <v>0.1355172</v>
      </c>
      <c r="S129" s="17">
        <f t="shared" si="127"/>
        <v>0.699685258066098</v>
      </c>
      <c r="T129" s="3">
        <v>0.01</v>
      </c>
      <c r="U129" s="18">
        <f t="shared" si="128"/>
        <v>0.00699685258066098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30"/>
        <v>0.01</v>
      </c>
      <c r="AT129" s="2">
        <f t="shared" si="131"/>
        <v>0.019446852580661</v>
      </c>
      <c r="AU129" s="25">
        <f t="shared" si="132"/>
        <v>52.122</v>
      </c>
      <c r="AV129" s="1">
        <f t="shared" si="133"/>
        <v>0.26</v>
      </c>
      <c r="AW129" s="2">
        <f t="shared" si="134"/>
        <v>0</v>
      </c>
      <c r="AX129" s="1">
        <f t="shared" si="135"/>
        <v>0</v>
      </c>
    </row>
    <row r="130" s="1" customFormat="1" spans="1:50">
      <c r="A130" s="6"/>
      <c r="B130" s="6"/>
      <c r="C130" s="9">
        <v>7</v>
      </c>
      <c r="D130" s="12">
        <v>29.7497507606452</v>
      </c>
      <c r="E130" s="13">
        <f t="shared" si="136"/>
        <v>23.0986553923333</v>
      </c>
      <c r="F130" s="9" t="s">
        <v>107</v>
      </c>
      <c r="G130" s="6">
        <v>8</v>
      </c>
      <c r="H130" s="11">
        <f t="shared" si="119"/>
        <v>29.7497507606452</v>
      </c>
      <c r="I130" s="11">
        <f t="shared" si="120"/>
        <v>302.899750760645</v>
      </c>
      <c r="J130" s="11">
        <f t="shared" si="121"/>
        <v>0.577691614239596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7"/>
        <v>1.45566972027407</v>
      </c>
      <c r="P130" s="11">
        <f t="shared" si="124"/>
        <v>0.840928190504827</v>
      </c>
      <c r="Q130" s="16">
        <f t="shared" si="125"/>
        <v>0.218641329531255</v>
      </c>
      <c r="R130" s="11">
        <f t="shared" si="126"/>
        <v>0.1355172</v>
      </c>
      <c r="S130" s="17">
        <f t="shared" si="127"/>
        <v>1.6133843492284</v>
      </c>
      <c r="T130" s="3">
        <v>0.01</v>
      </c>
      <c r="U130" s="18">
        <f t="shared" si="128"/>
        <v>0.016133843492284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30"/>
        <v>0.01</v>
      </c>
      <c r="AT130" s="2">
        <f t="shared" si="131"/>
        <v>0.028583843492284</v>
      </c>
      <c r="AU130" s="25">
        <f t="shared" si="132"/>
        <v>52.122</v>
      </c>
      <c r="AV130" s="1">
        <f t="shared" si="133"/>
        <v>0.26</v>
      </c>
      <c r="AW130" s="2">
        <f t="shared" si="134"/>
        <v>0</v>
      </c>
      <c r="AX130" s="1">
        <f t="shared" si="135"/>
        <v>0</v>
      </c>
    </row>
    <row r="131" s="1" customFormat="1" spans="1:50">
      <c r="A131" s="6"/>
      <c r="B131" s="6"/>
      <c r="C131" s="9">
        <v>8</v>
      </c>
      <c r="D131" s="12">
        <v>28.8393397235484</v>
      </c>
      <c r="E131" s="13">
        <f t="shared" si="136"/>
        <v>29.7497507606452</v>
      </c>
      <c r="F131" s="9" t="s">
        <v>107</v>
      </c>
      <c r="G131" s="6">
        <v>9</v>
      </c>
      <c r="H131" s="11">
        <f t="shared" si="119"/>
        <v>28.8393397235484</v>
      </c>
      <c r="I131" s="11">
        <f t="shared" si="120"/>
        <v>301.989339723548</v>
      </c>
      <c r="J131" s="11">
        <f t="shared" si="121"/>
        <v>0.524335365882455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7"/>
        <v>1.13596152976924</v>
      </c>
      <c r="P131" s="11">
        <f t="shared" si="124"/>
        <v>0.595624804339948</v>
      </c>
      <c r="Q131" s="16">
        <f t="shared" si="125"/>
        <v>0.154862449128387</v>
      </c>
      <c r="R131" s="11">
        <f t="shared" si="126"/>
        <v>0.1355172</v>
      </c>
      <c r="S131" s="17">
        <f t="shared" si="127"/>
        <v>1.14275124580781</v>
      </c>
      <c r="T131" s="3">
        <v>0.01</v>
      </c>
      <c r="U131" s="18">
        <f t="shared" si="128"/>
        <v>0.0114275124580781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9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0.0213775124580781</v>
      </c>
      <c r="AU131" s="25">
        <f t="shared" si="132"/>
        <v>52.122</v>
      </c>
      <c r="AV131" s="1">
        <f t="shared" si="133"/>
        <v>0.26</v>
      </c>
      <c r="AW131" s="2">
        <f t="shared" si="134"/>
        <v>0</v>
      </c>
      <c r="AX131" s="1">
        <f t="shared" si="135"/>
        <v>0</v>
      </c>
    </row>
    <row r="132" s="1" customFormat="1" spans="1:50">
      <c r="A132" s="6"/>
      <c r="B132" s="6"/>
      <c r="C132" s="9">
        <v>9</v>
      </c>
      <c r="D132" s="12">
        <v>25.1819863273333</v>
      </c>
      <c r="E132" s="13">
        <f t="shared" si="136"/>
        <v>28.8393397235484</v>
      </c>
      <c r="F132" s="9" t="s">
        <v>107</v>
      </c>
      <c r="G132" s="6">
        <v>10</v>
      </c>
      <c r="H132" s="11">
        <f t="shared" si="119"/>
        <v>25.1819863273333</v>
      </c>
      <c r="I132" s="11">
        <f t="shared" si="120"/>
        <v>298.331986327333</v>
      </c>
      <c r="J132" s="11">
        <f t="shared" si="121"/>
        <v>0.353139743490517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7"/>
        <v>1.06155672542929</v>
      </c>
      <c r="P132" s="11">
        <f t="shared" si="124"/>
        <v>0.374877869718734</v>
      </c>
      <c r="Q132" s="16">
        <f t="shared" si="125"/>
        <v>0.0974682461268709</v>
      </c>
      <c r="R132" s="11">
        <f t="shared" si="126"/>
        <v>0.1355172</v>
      </c>
      <c r="S132" s="17">
        <f t="shared" si="127"/>
        <v>0.719231552355501</v>
      </c>
      <c r="T132" s="3">
        <v>0.01</v>
      </c>
      <c r="U132" s="18">
        <f t="shared" si="128"/>
        <v>0.00719231552355501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9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0.017142315523555</v>
      </c>
      <c r="AU132" s="25">
        <f t="shared" si="132"/>
        <v>52.122</v>
      </c>
      <c r="AV132" s="1">
        <f t="shared" si="133"/>
        <v>0.26</v>
      </c>
      <c r="AW132" s="2">
        <f t="shared" si="134"/>
        <v>0</v>
      </c>
      <c r="AX132" s="1">
        <f t="shared" si="135"/>
        <v>0</v>
      </c>
    </row>
    <row r="133" s="1" customFormat="1" spans="1:50">
      <c r="A133" s="6"/>
      <c r="B133" s="6"/>
      <c r="C133" s="9">
        <v>10</v>
      </c>
      <c r="D133" s="12">
        <v>19.0419947080645</v>
      </c>
      <c r="E133" s="13">
        <f t="shared" si="136"/>
        <v>25.1819863273333</v>
      </c>
      <c r="F133" s="9" t="s">
        <v>107</v>
      </c>
      <c r="G133" s="6">
        <v>11</v>
      </c>
      <c r="H133" s="11">
        <f t="shared" si="119"/>
        <v>19.0419947080645</v>
      </c>
      <c r="I133" s="11">
        <f t="shared" si="120"/>
        <v>292.191994708064</v>
      </c>
      <c r="J133" s="11">
        <f t="shared" si="121"/>
        <v>0.177866903903386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0.652344912925031</v>
      </c>
      <c r="O133" s="11">
        <f t="shared" si="137"/>
        <v>0.555553942785528</v>
      </c>
      <c r="P133" s="11">
        <f t="shared" si="124"/>
        <v>0.0988146597545807</v>
      </c>
      <c r="Q133" s="16">
        <f t="shared" si="125"/>
        <v>0.025691811536191</v>
      </c>
      <c r="R133" s="11">
        <f t="shared" si="126"/>
        <v>0.1355172</v>
      </c>
      <c r="S133" s="17">
        <f t="shared" si="127"/>
        <v>0.189583400012626</v>
      </c>
      <c r="T133" s="3">
        <v>0.01</v>
      </c>
      <c r="U133" s="18">
        <f t="shared" si="128"/>
        <v>0.00189583400012626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9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0.00934583400012626</v>
      </c>
      <c r="AU133" s="25">
        <f t="shared" si="132"/>
        <v>52.122</v>
      </c>
      <c r="AV133" s="1">
        <f t="shared" si="133"/>
        <v>0.26</v>
      </c>
      <c r="AW133" s="2">
        <f t="shared" si="134"/>
        <v>0</v>
      </c>
      <c r="AX133" s="1">
        <f t="shared" si="135"/>
        <v>0</v>
      </c>
    </row>
    <row r="134" s="1" customFormat="1" spans="1:51">
      <c r="A134" s="6"/>
      <c r="B134" s="6"/>
      <c r="C134" s="9">
        <v>11</v>
      </c>
      <c r="D134" s="12">
        <v>13.4917237473333</v>
      </c>
      <c r="E134" s="13">
        <f t="shared" si="136"/>
        <v>19.0419947080645</v>
      </c>
      <c r="F134" s="9" t="s">
        <v>109</v>
      </c>
      <c r="G134" s="6">
        <v>12</v>
      </c>
      <c r="H134" s="11">
        <f t="shared" si="119"/>
        <v>13.4917237473333</v>
      </c>
      <c r="I134" s="11">
        <f t="shared" si="120"/>
        <v>286.641723747333</v>
      </c>
      <c r="J134" s="11">
        <f t="shared" si="121"/>
        <v>0.0932975764742634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7"/>
        <v>0.977959283030947</v>
      </c>
      <c r="P134" s="11">
        <f t="shared" si="124"/>
        <v>0.0912412309972956</v>
      </c>
      <c r="Q134" s="16">
        <f t="shared" si="125"/>
        <v>0.0237227200592968</v>
      </c>
      <c r="R134" s="11">
        <f t="shared" si="126"/>
        <v>0.1355172</v>
      </c>
      <c r="S134" s="17">
        <f t="shared" si="127"/>
        <v>0.175053204016146</v>
      </c>
      <c r="T134" s="3">
        <v>0.01</v>
      </c>
      <c r="U134" s="18">
        <f t="shared" si="128"/>
        <v>0.00175053204016146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9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0.00920053204016146</v>
      </c>
      <c r="AU134" s="25">
        <f t="shared" si="132"/>
        <v>52.122</v>
      </c>
      <c r="AV134" s="1">
        <f t="shared" si="133"/>
        <v>0.26</v>
      </c>
      <c r="AW134" s="2">
        <f t="shared" si="134"/>
        <v>0</v>
      </c>
      <c r="AX134" s="1">
        <f t="shared" si="135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7.18641910109677</v>
      </c>
      <c r="E135" s="13">
        <f t="shared" si="136"/>
        <v>13.4917237473333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9</v>
      </c>
      <c r="E139" s="9"/>
      <c r="F139" s="9"/>
      <c r="G139" s="6">
        <v>1</v>
      </c>
      <c r="H139" s="11">
        <f t="shared" ref="H139:H150" si="138">E140</f>
        <v>9</v>
      </c>
      <c r="I139" s="11">
        <f t="shared" ref="I139:I150" si="139">H139+273.15</f>
        <v>282.15</v>
      </c>
      <c r="J139" s="11">
        <f t="shared" ref="J139:J150" si="140">EXP(($C$18*(I139-$C$16))/($C$19*I139*$C$16))</f>
        <v>0.0543273714220872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0.0154670026438682</v>
      </c>
      <c r="Q139" s="16">
        <f t="shared" ref="Q139:Q150" si="144">P139*$B$125</f>
        <v>0.00402142068740574</v>
      </c>
      <c r="R139" s="11">
        <f t="shared" ref="R139:R150" si="145">L139*$B$125</f>
        <v>0.074022</v>
      </c>
      <c r="S139" s="17">
        <f t="shared" ref="S139:S150" si="146">Q139/R139</f>
        <v>0.0543273714220872</v>
      </c>
      <c r="T139" s="3">
        <v>0.01</v>
      </c>
      <c r="U139" s="18">
        <f t="shared" ref="U139:U150" si="147">S139*T139</f>
        <v>0.000543273714220872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0.00603327371422087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 t="shared" ref="AW139:AW150" si="153">$E$11</f>
        <v>0</v>
      </c>
      <c r="AX139" s="1">
        <f t="shared" ref="AX139:AX150" si="154">AW139*10000*AV139*0.67*AU139*AT139</f>
        <v>0</v>
      </c>
      <c r="AZ139" s="2">
        <f t="shared" ref="AZ139:AZ150" si="155">$E$12</f>
        <v>0</v>
      </c>
      <c r="BA139" s="1">
        <f t="shared" ref="BA139:BA150" si="156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7.83745775958065</v>
      </c>
      <c r="E140" s="13">
        <f t="shared" ref="E140:E151" si="157">D139</f>
        <v>9</v>
      </c>
      <c r="F140" s="9" t="s">
        <v>107</v>
      </c>
      <c r="G140" s="6">
        <v>2</v>
      </c>
      <c r="H140" s="11">
        <f t="shared" si="138"/>
        <v>7.83745775958065</v>
      </c>
      <c r="I140" s="11">
        <f t="shared" si="139"/>
        <v>280.987457759581</v>
      </c>
      <c r="J140" s="11">
        <f t="shared" si="140"/>
        <v>0.0470989835251502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8">L140+O139-P139-N140</f>
        <v>0.553932997356132</v>
      </c>
      <c r="P140" s="11">
        <f t="shared" si="143"/>
        <v>0.0260896811165135</v>
      </c>
      <c r="Q140" s="16">
        <f t="shared" si="144"/>
        <v>0.00678331709029351</v>
      </c>
      <c r="R140" s="11">
        <f t="shared" si="145"/>
        <v>0.074022</v>
      </c>
      <c r="S140" s="17">
        <f t="shared" si="146"/>
        <v>0.0916392030787268</v>
      </c>
      <c r="T140" s="3">
        <v>0.01</v>
      </c>
      <c r="U140" s="18">
        <f t="shared" si="147"/>
        <v>0.000916392030787268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0.00640639203078727</v>
      </c>
      <c r="AU140" s="25">
        <f t="shared" si="151"/>
        <v>28.47</v>
      </c>
      <c r="AV140" s="1">
        <f t="shared" si="152"/>
        <v>0.26</v>
      </c>
      <c r="AW140" s="2">
        <f t="shared" si="153"/>
        <v>0</v>
      </c>
      <c r="AX140" s="1">
        <f t="shared" si="154"/>
        <v>0</v>
      </c>
      <c r="AZ140" s="2">
        <f t="shared" si="155"/>
        <v>0</v>
      </c>
      <c r="BA140" s="1">
        <f t="shared" si="156"/>
        <v>0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7.94242309328572</v>
      </c>
      <c r="E141" s="13">
        <f t="shared" si="157"/>
        <v>7.83745775958065</v>
      </c>
      <c r="F141" s="9" t="s">
        <v>107</v>
      </c>
      <c r="G141" s="6">
        <v>3</v>
      </c>
      <c r="H141" s="11">
        <f t="shared" si="138"/>
        <v>7.94242309328572</v>
      </c>
      <c r="I141" s="11">
        <f t="shared" si="139"/>
        <v>281.092423093286</v>
      </c>
      <c r="J141" s="11">
        <f t="shared" si="140"/>
        <v>0.0477123922860145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8"/>
        <v>0.812543316239618</v>
      </c>
      <c r="P141" s="11">
        <f t="shared" si="143"/>
        <v>0.0387683854538038</v>
      </c>
      <c r="Q141" s="16">
        <f t="shared" si="144"/>
        <v>0.010079780217989</v>
      </c>
      <c r="R141" s="11">
        <f t="shared" si="145"/>
        <v>0.074022</v>
      </c>
      <c r="S141" s="17">
        <f t="shared" si="146"/>
        <v>0.136172762394815</v>
      </c>
      <c r="T141" s="3">
        <v>0.01</v>
      </c>
      <c r="U141" s="18">
        <f t="shared" si="147"/>
        <v>0.00136172762394815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0.00685172762394815</v>
      </c>
      <c r="AU141" s="25">
        <f t="shared" si="151"/>
        <v>28.47</v>
      </c>
      <c r="AV141" s="1">
        <f t="shared" si="152"/>
        <v>0.26</v>
      </c>
      <c r="AW141" s="2">
        <f t="shared" si="153"/>
        <v>0</v>
      </c>
      <c r="AX141" s="1">
        <f t="shared" si="154"/>
        <v>0</v>
      </c>
      <c r="AZ141" s="2">
        <f t="shared" si="155"/>
        <v>0</v>
      </c>
      <c r="BA141" s="1">
        <f t="shared" si="156"/>
        <v>0</v>
      </c>
    </row>
    <row r="142" s="1" customFormat="1" spans="1:53">
      <c r="A142" s="6"/>
      <c r="B142" s="6"/>
      <c r="C142" s="9">
        <v>3</v>
      </c>
      <c r="D142" s="12">
        <v>10.8123813496774</v>
      </c>
      <c r="E142" s="13">
        <f t="shared" si="157"/>
        <v>7.94242309328572</v>
      </c>
      <c r="F142" s="9" t="s">
        <v>107</v>
      </c>
      <c r="G142" s="6">
        <v>4</v>
      </c>
      <c r="H142" s="11">
        <f t="shared" si="138"/>
        <v>10.8123813496774</v>
      </c>
      <c r="I142" s="11">
        <f t="shared" si="139"/>
        <v>283.962381349677</v>
      </c>
      <c r="J142" s="11">
        <f t="shared" si="140"/>
        <v>0.0677132937178044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8"/>
        <v>1.05847493078581</v>
      </c>
      <c r="P142" s="11">
        <f t="shared" si="143"/>
        <v>0.0716728238812325</v>
      </c>
      <c r="Q142" s="16">
        <f t="shared" si="144"/>
        <v>0.0186349342091204</v>
      </c>
      <c r="R142" s="11">
        <f t="shared" si="145"/>
        <v>0.074022</v>
      </c>
      <c r="S142" s="17">
        <f t="shared" si="146"/>
        <v>0.251748591082657</v>
      </c>
      <c r="T142" s="3">
        <v>0.01</v>
      </c>
      <c r="U142" s="18">
        <f t="shared" si="147"/>
        <v>0.00251748591082657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8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9"/>
        <v>0.0075</v>
      </c>
      <c r="AT142" s="2">
        <f t="shared" si="150"/>
        <v>0.0124674859108266</v>
      </c>
      <c r="AU142" s="25">
        <f t="shared" si="151"/>
        <v>28.47</v>
      </c>
      <c r="AV142" s="1">
        <f t="shared" si="152"/>
        <v>0.26</v>
      </c>
      <c r="AW142" s="2">
        <f t="shared" si="153"/>
        <v>0</v>
      </c>
      <c r="AX142" s="1">
        <f t="shared" si="154"/>
        <v>0</v>
      </c>
      <c r="AZ142" s="2">
        <f t="shared" si="155"/>
        <v>0</v>
      </c>
      <c r="BA142" s="1">
        <f t="shared" si="156"/>
        <v>0</v>
      </c>
    </row>
    <row r="143" s="1" customFormat="1" spans="1:53">
      <c r="A143" s="6"/>
      <c r="B143" s="6"/>
      <c r="C143" s="9">
        <v>4</v>
      </c>
      <c r="D143" s="12">
        <v>17.717372156</v>
      </c>
      <c r="E143" s="13">
        <f t="shared" si="157"/>
        <v>10.8123813496774</v>
      </c>
      <c r="F143" s="9" t="s">
        <v>107</v>
      </c>
      <c r="G143" s="6">
        <v>5</v>
      </c>
      <c r="H143" s="11">
        <f t="shared" si="138"/>
        <v>17.717372156</v>
      </c>
      <c r="I143" s="11">
        <f t="shared" si="139"/>
        <v>290.867372156</v>
      </c>
      <c r="J143" s="11">
        <f t="shared" si="140"/>
        <v>0.152822938680738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0.937462001559353</v>
      </c>
      <c r="O143" s="11">
        <f t="shared" si="158"/>
        <v>0.334040105345229</v>
      </c>
      <c r="P143" s="11">
        <f t="shared" si="143"/>
        <v>0.0510489905360812</v>
      </c>
      <c r="Q143" s="16">
        <f t="shared" si="144"/>
        <v>0.0132727375393811</v>
      </c>
      <c r="R143" s="11">
        <f t="shared" si="145"/>
        <v>0.074022</v>
      </c>
      <c r="S143" s="17">
        <f t="shared" si="146"/>
        <v>0.179308010312895</v>
      </c>
      <c r="T143" s="3">
        <v>0.01</v>
      </c>
      <c r="U143" s="18">
        <f t="shared" si="147"/>
        <v>0.00179308010312895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0.0117430801031289</v>
      </c>
      <c r="AU143" s="25">
        <f t="shared" si="151"/>
        <v>28.47</v>
      </c>
      <c r="AV143" s="1">
        <f t="shared" si="152"/>
        <v>0.26</v>
      </c>
      <c r="AW143" s="2">
        <f t="shared" si="153"/>
        <v>0</v>
      </c>
      <c r="AX143" s="1">
        <f t="shared" si="154"/>
        <v>0</v>
      </c>
      <c r="AZ143" s="2">
        <f t="shared" si="155"/>
        <v>0</v>
      </c>
      <c r="BA143" s="1">
        <f t="shared" si="156"/>
        <v>0</v>
      </c>
    </row>
    <row r="144" s="1" customFormat="1" spans="1:53">
      <c r="A144" s="6"/>
      <c r="B144" s="6"/>
      <c r="C144" s="9">
        <v>5</v>
      </c>
      <c r="D144" s="12">
        <v>22.1115132848387</v>
      </c>
      <c r="E144" s="13">
        <f t="shared" si="157"/>
        <v>17.717372156</v>
      </c>
      <c r="F144" s="9" t="s">
        <v>109</v>
      </c>
      <c r="G144" s="6">
        <v>6</v>
      </c>
      <c r="H144" s="11">
        <f t="shared" si="138"/>
        <v>22.1115132848387</v>
      </c>
      <c r="I144" s="11">
        <f t="shared" si="139"/>
        <v>295.261513284839</v>
      </c>
      <c r="J144" s="11">
        <f t="shared" si="140"/>
        <v>0.251504745024918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8"/>
        <v>0.567691114809148</v>
      </c>
      <c r="P144" s="11">
        <f t="shared" si="143"/>
        <v>0.142777009082986</v>
      </c>
      <c r="Q144" s="16">
        <f t="shared" si="144"/>
        <v>0.0371220223615765</v>
      </c>
      <c r="R144" s="11">
        <f t="shared" si="145"/>
        <v>0.074022</v>
      </c>
      <c r="S144" s="17">
        <f t="shared" si="146"/>
        <v>0.501499856280247</v>
      </c>
      <c r="T144" s="3">
        <v>0.01</v>
      </c>
      <c r="U144" s="18">
        <f t="shared" si="147"/>
        <v>0.00501499856280247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0.0149649985628025</v>
      </c>
      <c r="AU144" s="25">
        <f t="shared" si="151"/>
        <v>28.47</v>
      </c>
      <c r="AV144" s="1">
        <f t="shared" si="152"/>
        <v>0.26</v>
      </c>
      <c r="AW144" s="2">
        <f t="shared" si="153"/>
        <v>0</v>
      </c>
      <c r="AX144" s="1">
        <f t="shared" si="154"/>
        <v>0</v>
      </c>
      <c r="AZ144" s="2">
        <f t="shared" si="155"/>
        <v>0</v>
      </c>
      <c r="BA144" s="1">
        <f t="shared" si="156"/>
        <v>0</v>
      </c>
    </row>
    <row r="145" s="1" customFormat="1" spans="1:53">
      <c r="A145" s="6"/>
      <c r="B145" s="6"/>
      <c r="C145" s="9">
        <v>6</v>
      </c>
      <c r="D145" s="12">
        <v>23.0986553923333</v>
      </c>
      <c r="E145" s="13">
        <f t="shared" si="157"/>
        <v>22.1115132848387</v>
      </c>
      <c r="F145" s="9" t="s">
        <v>107</v>
      </c>
      <c r="G145" s="6">
        <v>7</v>
      </c>
      <c r="H145" s="11">
        <f t="shared" si="138"/>
        <v>23.0986553923333</v>
      </c>
      <c r="I145" s="11">
        <f t="shared" si="139"/>
        <v>296.248655392333</v>
      </c>
      <c r="J145" s="11">
        <f t="shared" si="140"/>
        <v>0.280716506850681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8"/>
        <v>0.709614105726161</v>
      </c>
      <c r="P145" s="11">
        <f t="shared" si="143"/>
        <v>0.199200392971418</v>
      </c>
      <c r="Q145" s="16">
        <f t="shared" si="144"/>
        <v>0.0517921021725687</v>
      </c>
      <c r="R145" s="11">
        <f t="shared" si="145"/>
        <v>0.074022</v>
      </c>
      <c r="S145" s="17">
        <f t="shared" si="146"/>
        <v>0.699685258066098</v>
      </c>
      <c r="T145" s="3">
        <v>0.01</v>
      </c>
      <c r="U145" s="18">
        <f t="shared" si="147"/>
        <v>0.00699685258066098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8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9"/>
        <v>0.01</v>
      </c>
      <c r="AT145" s="2">
        <f t="shared" si="150"/>
        <v>0.021896852580661</v>
      </c>
      <c r="AU145" s="25">
        <f t="shared" si="151"/>
        <v>28.47</v>
      </c>
      <c r="AV145" s="1">
        <f t="shared" si="152"/>
        <v>0.26</v>
      </c>
      <c r="AW145" s="2">
        <f t="shared" si="153"/>
        <v>0</v>
      </c>
      <c r="AX145" s="1">
        <f t="shared" si="154"/>
        <v>0</v>
      </c>
      <c r="AZ145" s="2">
        <f t="shared" si="155"/>
        <v>0</v>
      </c>
      <c r="BA145" s="1">
        <f t="shared" si="156"/>
        <v>0</v>
      </c>
    </row>
    <row r="146" s="1" customFormat="1" spans="1:53">
      <c r="A146" s="6"/>
      <c r="B146" s="6"/>
      <c r="C146" s="9">
        <v>7</v>
      </c>
      <c r="D146" s="12">
        <v>29.7497507606452</v>
      </c>
      <c r="E146" s="13">
        <f t="shared" si="157"/>
        <v>23.0986553923333</v>
      </c>
      <c r="F146" s="9" t="s">
        <v>107</v>
      </c>
      <c r="G146" s="6">
        <v>8</v>
      </c>
      <c r="H146" s="11">
        <f t="shared" si="138"/>
        <v>29.7497507606452</v>
      </c>
      <c r="I146" s="11">
        <f t="shared" si="139"/>
        <v>302.899750760645</v>
      </c>
      <c r="J146" s="11">
        <f t="shared" si="140"/>
        <v>0.577691614239596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8"/>
        <v>0.795113712754743</v>
      </c>
      <c r="P146" s="11">
        <f t="shared" si="143"/>
        <v>0.459330524225326</v>
      </c>
      <c r="Q146" s="16">
        <f t="shared" si="144"/>
        <v>0.119425936298585</v>
      </c>
      <c r="R146" s="11">
        <f t="shared" si="145"/>
        <v>0.074022</v>
      </c>
      <c r="S146" s="17">
        <f t="shared" si="146"/>
        <v>1.6133843492284</v>
      </c>
      <c r="T146" s="3">
        <v>0.01</v>
      </c>
      <c r="U146" s="18">
        <f t="shared" si="147"/>
        <v>0.016133843492284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8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9"/>
        <v>0.01</v>
      </c>
      <c r="AT146" s="2">
        <f t="shared" si="150"/>
        <v>0.031033843492284</v>
      </c>
      <c r="AU146" s="25">
        <f t="shared" si="151"/>
        <v>28.47</v>
      </c>
      <c r="AV146" s="1">
        <f t="shared" si="152"/>
        <v>0.26</v>
      </c>
      <c r="AW146" s="2">
        <f t="shared" si="153"/>
        <v>0</v>
      </c>
      <c r="AX146" s="1">
        <f t="shared" si="154"/>
        <v>0</v>
      </c>
      <c r="AZ146" s="2">
        <f t="shared" si="155"/>
        <v>0</v>
      </c>
      <c r="BA146" s="1">
        <f t="shared" si="156"/>
        <v>0</v>
      </c>
    </row>
    <row r="147" s="1" customFormat="1" spans="1:53">
      <c r="A147" s="6"/>
      <c r="B147" s="6"/>
      <c r="C147" s="9">
        <v>8</v>
      </c>
      <c r="D147" s="12">
        <v>28.8393397235484</v>
      </c>
      <c r="E147" s="13">
        <f t="shared" si="157"/>
        <v>29.7497507606452</v>
      </c>
      <c r="F147" s="9" t="s">
        <v>107</v>
      </c>
      <c r="G147" s="6">
        <v>9</v>
      </c>
      <c r="H147" s="11">
        <f t="shared" si="138"/>
        <v>28.8393397235484</v>
      </c>
      <c r="I147" s="11">
        <f t="shared" si="139"/>
        <v>301.989339723548</v>
      </c>
      <c r="J147" s="11">
        <f t="shared" si="140"/>
        <v>0.524335365882455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8"/>
        <v>0.620483188529417</v>
      </c>
      <c r="P147" s="11">
        <f t="shared" si="143"/>
        <v>0.325341279681484</v>
      </c>
      <c r="Q147" s="16">
        <f t="shared" si="144"/>
        <v>0.0845887327171859</v>
      </c>
      <c r="R147" s="11">
        <f t="shared" si="145"/>
        <v>0.074022</v>
      </c>
      <c r="S147" s="17">
        <f t="shared" si="146"/>
        <v>1.14275124580781</v>
      </c>
      <c r="T147" s="3">
        <v>0.01</v>
      </c>
      <c r="U147" s="18">
        <f t="shared" si="147"/>
        <v>0.0114275124580781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8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0.0213775124580781</v>
      </c>
      <c r="AU147" s="25">
        <f t="shared" si="151"/>
        <v>28.47</v>
      </c>
      <c r="AV147" s="1">
        <f t="shared" si="152"/>
        <v>0.26</v>
      </c>
      <c r="AW147" s="2">
        <f t="shared" si="153"/>
        <v>0</v>
      </c>
      <c r="AX147" s="1">
        <f t="shared" si="154"/>
        <v>0</v>
      </c>
      <c r="AZ147" s="2">
        <f t="shared" si="155"/>
        <v>0</v>
      </c>
      <c r="BA147" s="1">
        <f t="shared" si="156"/>
        <v>0</v>
      </c>
    </row>
    <row r="148" s="1" customFormat="1" spans="1:53">
      <c r="A148" s="6"/>
      <c r="B148" s="6"/>
      <c r="C148" s="9">
        <v>9</v>
      </c>
      <c r="D148" s="12">
        <v>25.1819863273333</v>
      </c>
      <c r="E148" s="13">
        <f t="shared" si="157"/>
        <v>28.8393397235484</v>
      </c>
      <c r="F148" s="9" t="s">
        <v>107</v>
      </c>
      <c r="G148" s="6">
        <v>10</v>
      </c>
      <c r="H148" s="11">
        <f t="shared" si="138"/>
        <v>25.1819863273333</v>
      </c>
      <c r="I148" s="11">
        <f t="shared" si="139"/>
        <v>298.331986327333</v>
      </c>
      <c r="J148" s="11">
        <f t="shared" si="140"/>
        <v>0.353139743490517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8"/>
        <v>0.579841908847933</v>
      </c>
      <c r="P148" s="11">
        <f t="shared" si="143"/>
        <v>0.204765222955611</v>
      </c>
      <c r="Q148" s="16">
        <f t="shared" si="144"/>
        <v>0.0532389579684589</v>
      </c>
      <c r="R148" s="11">
        <f t="shared" si="145"/>
        <v>0.074022</v>
      </c>
      <c r="S148" s="17">
        <f t="shared" si="146"/>
        <v>0.719231552355501</v>
      </c>
      <c r="T148" s="3">
        <v>0.01</v>
      </c>
      <c r="U148" s="18">
        <f t="shared" si="147"/>
        <v>0.00719231552355501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8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0.017142315523555</v>
      </c>
      <c r="AU148" s="25">
        <f t="shared" si="151"/>
        <v>28.47</v>
      </c>
      <c r="AV148" s="1">
        <f t="shared" si="152"/>
        <v>0.26</v>
      </c>
      <c r="AW148" s="2">
        <f t="shared" si="153"/>
        <v>0</v>
      </c>
      <c r="AX148" s="1">
        <f t="shared" si="154"/>
        <v>0</v>
      </c>
      <c r="AZ148" s="2">
        <f t="shared" si="155"/>
        <v>0</v>
      </c>
      <c r="BA148" s="1">
        <f t="shared" si="156"/>
        <v>0</v>
      </c>
    </row>
    <row r="149" s="1" customFormat="1" spans="1:53">
      <c r="A149" s="6"/>
      <c r="B149" s="6"/>
      <c r="C149" s="9">
        <v>10</v>
      </c>
      <c r="D149" s="12">
        <v>19.0419947080645</v>
      </c>
      <c r="E149" s="13">
        <f t="shared" si="157"/>
        <v>25.1819863273333</v>
      </c>
      <c r="F149" s="9" t="s">
        <v>107</v>
      </c>
      <c r="G149" s="6">
        <v>11</v>
      </c>
      <c r="H149" s="11">
        <f t="shared" si="138"/>
        <v>19.0419947080645</v>
      </c>
      <c r="I149" s="11">
        <f t="shared" si="139"/>
        <v>292.191994708064</v>
      </c>
      <c r="J149" s="11">
        <f t="shared" si="140"/>
        <v>0.177866903903386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0.356322851597706</v>
      </c>
      <c r="O149" s="11">
        <f t="shared" si="158"/>
        <v>0.303453834294616</v>
      </c>
      <c r="P149" s="11">
        <f t="shared" si="143"/>
        <v>0.0539743939835945</v>
      </c>
      <c r="Q149" s="16">
        <f t="shared" si="144"/>
        <v>0.0140333424357346</v>
      </c>
      <c r="R149" s="11">
        <f t="shared" si="145"/>
        <v>0.074022</v>
      </c>
      <c r="S149" s="17">
        <f t="shared" si="146"/>
        <v>0.189583400012626</v>
      </c>
      <c r="T149" s="3">
        <v>0.01</v>
      </c>
      <c r="U149" s="18">
        <f t="shared" si="147"/>
        <v>0.00189583400012626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0.00738583400012626</v>
      </c>
      <c r="AU149" s="25">
        <f t="shared" si="151"/>
        <v>28.47</v>
      </c>
      <c r="AV149" s="1">
        <f t="shared" si="152"/>
        <v>0.26</v>
      </c>
      <c r="AW149" s="2">
        <f t="shared" si="153"/>
        <v>0</v>
      </c>
      <c r="AX149" s="1">
        <f t="shared" si="154"/>
        <v>0</v>
      </c>
      <c r="AZ149" s="2">
        <f t="shared" si="155"/>
        <v>0</v>
      </c>
      <c r="BA149" s="1">
        <f t="shared" si="156"/>
        <v>0</v>
      </c>
    </row>
    <row r="150" s="1" customFormat="1" spans="1:54">
      <c r="A150" s="6"/>
      <c r="B150" s="6"/>
      <c r="C150" s="9">
        <v>11</v>
      </c>
      <c r="D150" s="12">
        <v>13.4917237473333</v>
      </c>
      <c r="E150" s="13">
        <f t="shared" si="157"/>
        <v>19.0419947080645</v>
      </c>
      <c r="F150" s="9" t="s">
        <v>109</v>
      </c>
      <c r="G150" s="6">
        <v>12</v>
      </c>
      <c r="H150" s="11">
        <f t="shared" si="138"/>
        <v>13.4917237473333</v>
      </c>
      <c r="I150" s="11">
        <f t="shared" si="139"/>
        <v>286.641723747333</v>
      </c>
      <c r="J150" s="11">
        <f t="shared" si="140"/>
        <v>0.0932975764742634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8"/>
        <v>0.534179440311022</v>
      </c>
      <c r="P150" s="11">
        <f t="shared" si="143"/>
        <v>0.0498376471833967</v>
      </c>
      <c r="Q150" s="16">
        <f t="shared" si="144"/>
        <v>0.0129577882676832</v>
      </c>
      <c r="R150" s="11">
        <f t="shared" si="145"/>
        <v>0.074022</v>
      </c>
      <c r="S150" s="17">
        <f t="shared" si="146"/>
        <v>0.175053204016146</v>
      </c>
      <c r="T150" s="3">
        <v>0.01</v>
      </c>
      <c r="U150" s="18">
        <f t="shared" si="147"/>
        <v>0.00175053204016146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0.00724053204016146</v>
      </c>
      <c r="AU150" s="25">
        <f t="shared" si="151"/>
        <v>28.47</v>
      </c>
      <c r="AV150" s="1">
        <f t="shared" si="152"/>
        <v>0.26</v>
      </c>
      <c r="AW150" s="2">
        <f t="shared" si="153"/>
        <v>0</v>
      </c>
      <c r="AX150" s="1">
        <f t="shared" si="154"/>
        <v>0</v>
      </c>
      <c r="AY150" s="1">
        <f>SUM(AX139:AX150)</f>
        <v>0</v>
      </c>
      <c r="AZ150" s="2">
        <f t="shared" si="155"/>
        <v>0</v>
      </c>
      <c r="BA150" s="1">
        <f t="shared" si="156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7.18641910109677</v>
      </c>
      <c r="E151" s="13">
        <f t="shared" si="157"/>
        <v>13.4917237473333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selection activeCell="I17" sqref="I1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258.7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40</v>
      </c>
      <c r="C4" s="3"/>
      <c r="D4" s="3"/>
      <c r="E4" s="3">
        <v>13.2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10.6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1529.1</v>
      </c>
      <c r="F7" s="3">
        <v>91.104</v>
      </c>
      <c r="G7" s="3">
        <v>0.18</v>
      </c>
      <c r="L7" s="2"/>
    </row>
    <row r="8" s="1" customFormat="1" spans="1:12">
      <c r="A8" s="4"/>
      <c r="B8" s="5" t="s">
        <v>44</v>
      </c>
      <c r="C8" s="3"/>
      <c r="D8" s="3"/>
      <c r="E8" s="3">
        <v>2.3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3570</v>
      </c>
      <c r="F9" s="3">
        <v>122.786</v>
      </c>
      <c r="G9" s="3">
        <v>0.29</v>
      </c>
      <c r="L9" s="2"/>
    </row>
    <row r="10" s="1" customFormat="1" spans="1:12">
      <c r="A10" s="4" t="s">
        <v>46</v>
      </c>
      <c r="B10" s="5"/>
      <c r="C10" s="3"/>
      <c r="D10" s="3"/>
      <c r="E10" s="3">
        <v>0.1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0.2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(AV40+AV55+AV71+AV87+AV102+AY118+AY134+AY150+BB150+AG118)</f>
        <v>104092528.312131</v>
      </c>
      <c r="J16" s="7" t="s">
        <v>35</v>
      </c>
      <c r="K16" s="7">
        <f>I16/(10000*1000)</f>
        <v>10.4092528312131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60365826.1042432</v>
      </c>
      <c r="J17" s="7" t="s">
        <v>35</v>
      </c>
      <c r="K17" s="7">
        <f>I17/(10000*1000)</f>
        <v>6.03658261042432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6</v>
      </c>
      <c r="E29" s="9"/>
      <c r="F29" s="9"/>
      <c r="G29" s="6">
        <v>1</v>
      </c>
      <c r="H29" s="11">
        <f t="shared" ref="H29:H40" si="0">E30</f>
        <v>6</v>
      </c>
      <c r="I29" s="11">
        <f t="shared" ref="I29:I40" si="1">H29+273.15</f>
        <v>279.15</v>
      </c>
      <c r="J29" s="11">
        <f t="shared" ref="J29:J40" si="2">EXP(($C$18*(I29-$C$16))/($C$19*I29*$C$16))</f>
        <v>0.0374932232426917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0.0372460804128169</v>
      </c>
      <c r="Q29" s="16">
        <f t="shared" ref="Q29:Q40" si="6">P29*$B$31</f>
        <v>0.0048419904536662</v>
      </c>
      <c r="R29" s="11">
        <f t="shared" ref="R29:R40" si="7">L29*$B$31</f>
        <v>0.129143083333333</v>
      </c>
      <c r="S29" s="17">
        <f t="shared" ref="S29:S40" si="8">Q29/R29</f>
        <v>0.0374932232426918</v>
      </c>
      <c r="T29" s="3">
        <v>0.01</v>
      </c>
      <c r="U29" s="18">
        <f t="shared" ref="U29:U40" si="9">S29*T29</f>
        <v>0.000374932232426918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0.0222749322324269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1.1</v>
      </c>
      <c r="AU29" s="1">
        <f t="shared" ref="AU29:AU40" si="17">AT29*10000*AS29*0.67*AR29*AQ29</f>
        <v>2120.09357756852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4.83645474529032</v>
      </c>
      <c r="E30" s="13">
        <f t="shared" ref="E30:E41" si="18">D29</f>
        <v>6</v>
      </c>
      <c r="F30" s="9" t="s">
        <v>107</v>
      </c>
      <c r="G30" s="6">
        <v>2</v>
      </c>
      <c r="H30" s="11">
        <f t="shared" si="0"/>
        <v>4.83645474529032</v>
      </c>
      <c r="I30" s="11">
        <f t="shared" si="1"/>
        <v>277.98645474529</v>
      </c>
      <c r="J30" s="11">
        <f t="shared" si="2"/>
        <v>0.0324002219226319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1.94957058625385</v>
      </c>
      <c r="P30" s="11">
        <f t="shared" si="5"/>
        <v>0.0631665196484602</v>
      </c>
      <c r="Q30" s="16">
        <f t="shared" si="6"/>
        <v>0.00821164755429983</v>
      </c>
      <c r="R30" s="11">
        <f t="shared" si="7"/>
        <v>0.129143083333333</v>
      </c>
      <c r="S30" s="17">
        <f t="shared" si="8"/>
        <v>0.0635856550916059</v>
      </c>
      <c r="T30" s="3">
        <v>0.01</v>
      </c>
      <c r="U30" s="18">
        <f t="shared" si="9"/>
        <v>0.000635856550916059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0.0225358565509161</v>
      </c>
      <c r="AR30" s="25">
        <f t="shared" si="15"/>
        <v>99.3408333333333</v>
      </c>
      <c r="AS30" s="1">
        <f t="shared" si="16"/>
        <v>0.13</v>
      </c>
      <c r="AT30" s="2">
        <f>$E$4/12</f>
        <v>1.1</v>
      </c>
      <c r="AU30" s="1">
        <f t="shared" si="17"/>
        <v>2144.92795040019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6.44951526864286</v>
      </c>
      <c r="E31" s="13">
        <f t="shared" si="18"/>
        <v>4.83645474529032</v>
      </c>
      <c r="F31" s="9" t="s">
        <v>107</v>
      </c>
      <c r="G31" s="6">
        <v>3</v>
      </c>
      <c r="H31" s="11">
        <f t="shared" si="0"/>
        <v>6.44951526864286</v>
      </c>
      <c r="I31" s="11">
        <f t="shared" si="1"/>
        <v>279.599515268643</v>
      </c>
      <c r="J31" s="11">
        <f t="shared" si="2"/>
        <v>0.0396558065763222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2.87981239993872</v>
      </c>
      <c r="P31" s="11">
        <f t="shared" si="5"/>
        <v>0.114201283508064</v>
      </c>
      <c r="Q31" s="16">
        <f t="shared" si="6"/>
        <v>0.0148461668560483</v>
      </c>
      <c r="R31" s="11">
        <f t="shared" si="7"/>
        <v>0.129143083333333</v>
      </c>
      <c r="S31" s="17">
        <f t="shared" si="8"/>
        <v>0.11495905528079</v>
      </c>
      <c r="T31" s="3">
        <v>0.01</v>
      </c>
      <c r="U31" s="18">
        <f t="shared" si="9"/>
        <v>0.0011495905528079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0.0230495905528079</v>
      </c>
      <c r="AR31" s="25">
        <f t="shared" si="15"/>
        <v>99.3408333333333</v>
      </c>
      <c r="AS31" s="1">
        <f t="shared" si="16"/>
        <v>0.13</v>
      </c>
      <c r="AT31" s="2">
        <f>$E$4/12</f>
        <v>1.1</v>
      </c>
      <c r="AU31" s="1">
        <f t="shared" si="17"/>
        <v>2193.82435765408</v>
      </c>
    </row>
    <row r="32" s="1" customFormat="1" spans="1:47">
      <c r="A32" s="6"/>
      <c r="B32" s="6"/>
      <c r="C32" s="9">
        <v>3</v>
      </c>
      <c r="D32" s="12">
        <v>10.2693654788065</v>
      </c>
      <c r="E32" s="13">
        <f t="shared" si="18"/>
        <v>6.44951526864286</v>
      </c>
      <c r="F32" s="9" t="s">
        <v>107</v>
      </c>
      <c r="G32" s="6">
        <v>4</v>
      </c>
      <c r="H32" s="11">
        <f t="shared" si="0"/>
        <v>10.2693654788065</v>
      </c>
      <c r="I32" s="11">
        <f t="shared" si="1"/>
        <v>283.419365478806</v>
      </c>
      <c r="J32" s="11">
        <f t="shared" si="2"/>
        <v>0.0634077865212293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3.75901944976399</v>
      </c>
      <c r="P32" s="11">
        <f t="shared" si="5"/>
        <v>0.238351102799784</v>
      </c>
      <c r="Q32" s="16">
        <f t="shared" si="6"/>
        <v>0.0309856433639719</v>
      </c>
      <c r="R32" s="11">
        <f t="shared" si="7"/>
        <v>0.129143083333333</v>
      </c>
      <c r="S32" s="17">
        <f t="shared" si="8"/>
        <v>0.239932658909765</v>
      </c>
      <c r="T32" s="3">
        <v>0.01</v>
      </c>
      <c r="U32" s="18">
        <f t="shared" si="9"/>
        <v>0.00239932658909765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0.0318493265890976</v>
      </c>
      <c r="AR32" s="25">
        <f t="shared" si="15"/>
        <v>99.3408333333333</v>
      </c>
      <c r="AS32" s="1">
        <f t="shared" si="16"/>
        <v>0.13</v>
      </c>
      <c r="AT32" s="2">
        <f>$E$4/12</f>
        <v>1.1</v>
      </c>
      <c r="AU32" s="1">
        <f t="shared" si="17"/>
        <v>3031.36961526331</v>
      </c>
    </row>
    <row r="33" s="1" customFormat="1" spans="1:47">
      <c r="A33" s="6"/>
      <c r="B33" s="6"/>
      <c r="C33" s="9">
        <v>4</v>
      </c>
      <c r="D33" s="12">
        <v>17.7311356694333</v>
      </c>
      <c r="E33" s="13">
        <f t="shared" si="18"/>
        <v>10.2693654788065</v>
      </c>
      <c r="F33" s="9" t="s">
        <v>107</v>
      </c>
      <c r="G33" s="6">
        <v>5</v>
      </c>
      <c r="H33" s="11">
        <f t="shared" si="0"/>
        <v>17.7311356694333</v>
      </c>
      <c r="I33" s="11">
        <f t="shared" si="1"/>
        <v>290.881135669433</v>
      </c>
      <c r="J33" s="11">
        <f t="shared" si="2"/>
        <v>0.153065190500481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3.344634929616</v>
      </c>
      <c r="O33" s="11">
        <f t="shared" si="19"/>
        <v>1.16944175068154</v>
      </c>
      <c r="P33" s="11">
        <f t="shared" si="5"/>
        <v>0.179000824347287</v>
      </c>
      <c r="Q33" s="16">
        <f t="shared" si="6"/>
        <v>0.0232701071651473</v>
      </c>
      <c r="R33" s="11">
        <f t="shared" si="7"/>
        <v>0.129143083333333</v>
      </c>
      <c r="S33" s="17">
        <f t="shared" si="8"/>
        <v>0.180188567320206</v>
      </c>
      <c r="T33" s="3">
        <v>0.01</v>
      </c>
      <c r="U33" s="18">
        <f t="shared" si="9"/>
        <v>0.00180188567320206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0.0312518856732021</v>
      </c>
      <c r="AR33" s="25">
        <f t="shared" si="15"/>
        <v>99.3408333333333</v>
      </c>
      <c r="AS33" s="1">
        <f t="shared" si="16"/>
        <v>0.13</v>
      </c>
      <c r="AT33" s="2">
        <f>$E$4/12</f>
        <v>1.1</v>
      </c>
      <c r="AU33" s="1">
        <f t="shared" si="17"/>
        <v>2974.50611347797</v>
      </c>
    </row>
    <row r="34" s="1" customFormat="1" spans="1:47">
      <c r="A34" s="6"/>
      <c r="B34" s="6"/>
      <c r="C34" s="9">
        <v>5</v>
      </c>
      <c r="D34" s="12">
        <v>22.7325176135484</v>
      </c>
      <c r="E34" s="13">
        <f t="shared" si="18"/>
        <v>17.7311356694333</v>
      </c>
      <c r="F34" s="9" t="s">
        <v>109</v>
      </c>
      <c r="G34" s="6">
        <v>6</v>
      </c>
      <c r="H34" s="11">
        <f t="shared" si="0"/>
        <v>22.7325176135484</v>
      </c>
      <c r="I34" s="11">
        <f t="shared" si="1"/>
        <v>295.882517613548</v>
      </c>
      <c r="J34" s="11">
        <f t="shared" si="2"/>
        <v>0.269528546817727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1.98384925966759</v>
      </c>
      <c r="P34" s="11">
        <f t="shared" si="5"/>
        <v>0.534704008063629</v>
      </c>
      <c r="Q34" s="16">
        <f t="shared" si="6"/>
        <v>0.0695115210482718</v>
      </c>
      <c r="R34" s="11">
        <f t="shared" si="7"/>
        <v>0.129143083333333</v>
      </c>
      <c r="S34" s="17">
        <f t="shared" si="8"/>
        <v>0.538251985736276</v>
      </c>
      <c r="T34" s="3">
        <v>0.01</v>
      </c>
      <c r="U34" s="18">
        <f t="shared" si="9"/>
        <v>0.00538251985736276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0.0348325198573628</v>
      </c>
      <c r="AR34" s="25">
        <f t="shared" si="15"/>
        <v>99.3408333333333</v>
      </c>
      <c r="AS34" s="1">
        <f t="shared" si="16"/>
        <v>0.13</v>
      </c>
      <c r="AT34" s="2">
        <f>$E$4/12</f>
        <v>1.1</v>
      </c>
      <c r="AU34" s="1">
        <f t="shared" si="17"/>
        <v>3315.3053337966</v>
      </c>
    </row>
    <row r="35" s="1" customFormat="1" spans="1:47">
      <c r="A35" s="6"/>
      <c r="B35" s="6"/>
      <c r="C35" s="9">
        <v>6</v>
      </c>
      <c r="D35" s="12">
        <v>24.8234120303333</v>
      </c>
      <c r="E35" s="13">
        <f t="shared" si="18"/>
        <v>22.7325176135484</v>
      </c>
      <c r="F35" s="9" t="s">
        <v>107</v>
      </c>
      <c r="G35" s="6">
        <v>7</v>
      </c>
      <c r="H35" s="11">
        <f t="shared" si="0"/>
        <v>24.8234120303333</v>
      </c>
      <c r="I35" s="11">
        <f t="shared" si="1"/>
        <v>297.973412030333</v>
      </c>
      <c r="J35" s="11">
        <f t="shared" si="2"/>
        <v>0.339538969895093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2.44255358493729</v>
      </c>
      <c r="P35" s="11">
        <f t="shared" si="5"/>
        <v>0.829342128143176</v>
      </c>
      <c r="Q35" s="16">
        <f t="shared" si="6"/>
        <v>0.107814476658613</v>
      </c>
      <c r="R35" s="11">
        <f t="shared" si="7"/>
        <v>0.129143083333333</v>
      </c>
      <c r="S35" s="17">
        <f t="shared" si="8"/>
        <v>0.834845149084225</v>
      </c>
      <c r="T35" s="3">
        <v>0.01</v>
      </c>
      <c r="U35" s="18">
        <f t="shared" si="9"/>
        <v>0.00834845149084225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0.0432484514908422</v>
      </c>
      <c r="AR35" s="25">
        <f t="shared" si="15"/>
        <v>99.3408333333333</v>
      </c>
      <c r="AS35" s="1">
        <f t="shared" si="16"/>
        <v>0.13</v>
      </c>
      <c r="AT35" s="2">
        <f>$E$4/12</f>
        <v>1.1</v>
      </c>
      <c r="AU35" s="1">
        <f t="shared" si="17"/>
        <v>4116.32068231564</v>
      </c>
    </row>
    <row r="36" s="1" customFormat="1" spans="1:47">
      <c r="A36" s="6"/>
      <c r="B36" s="6"/>
      <c r="C36" s="9">
        <v>7</v>
      </c>
      <c r="D36" s="12">
        <v>29.8352050906452</v>
      </c>
      <c r="E36" s="13">
        <f t="shared" si="18"/>
        <v>24.8234120303333</v>
      </c>
      <c r="F36" s="9" t="s">
        <v>107</v>
      </c>
      <c r="G36" s="6">
        <v>8</v>
      </c>
      <c r="H36" s="11">
        <f t="shared" si="0"/>
        <v>29.8352050906452</v>
      </c>
      <c r="I36" s="11">
        <f t="shared" si="1"/>
        <v>302.985205090645</v>
      </c>
      <c r="J36" s="11">
        <f t="shared" si="2"/>
        <v>0.582952946996981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2.60661979012745</v>
      </c>
      <c r="P36" s="11">
        <f t="shared" si="5"/>
        <v>1.51953668835545</v>
      </c>
      <c r="Q36" s="16">
        <f t="shared" si="6"/>
        <v>0.197539769486208</v>
      </c>
      <c r="R36" s="11">
        <f t="shared" si="7"/>
        <v>0.129143083333333</v>
      </c>
      <c r="S36" s="17">
        <f t="shared" si="8"/>
        <v>1.52961942976331</v>
      </c>
      <c r="T36" s="3">
        <v>0.01</v>
      </c>
      <c r="U36" s="18">
        <f t="shared" si="9"/>
        <v>0.0152961942976331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0.0501961942976331</v>
      </c>
      <c r="AR36" s="25">
        <f t="shared" si="15"/>
        <v>99.3408333333333</v>
      </c>
      <c r="AS36" s="1">
        <f t="shared" si="16"/>
        <v>0.13</v>
      </c>
      <c r="AT36" s="2">
        <f>$E$4/12</f>
        <v>1.1</v>
      </c>
      <c r="AU36" s="1">
        <f t="shared" si="17"/>
        <v>4777.59609045502</v>
      </c>
    </row>
    <row r="37" s="1" customFormat="1" spans="1:47">
      <c r="A37" s="6"/>
      <c r="B37" s="6"/>
      <c r="C37" s="9">
        <v>8</v>
      </c>
      <c r="D37" s="12">
        <v>27.5554067332258</v>
      </c>
      <c r="E37" s="13">
        <f t="shared" si="18"/>
        <v>29.8352050906452</v>
      </c>
      <c r="F37" s="9" t="s">
        <v>107</v>
      </c>
      <c r="G37" s="6">
        <v>9</v>
      </c>
      <c r="H37" s="11">
        <f t="shared" si="0"/>
        <v>27.5554067332258</v>
      </c>
      <c r="I37" s="11">
        <f t="shared" si="1"/>
        <v>300.705406733226</v>
      </c>
      <c r="J37" s="11">
        <f t="shared" si="2"/>
        <v>0.456900636264723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2.08049143510534</v>
      </c>
      <c r="P37" s="11">
        <f t="shared" si="5"/>
        <v>0.950577860442935</v>
      </c>
      <c r="Q37" s="16">
        <f t="shared" si="6"/>
        <v>0.123575121857582</v>
      </c>
      <c r="R37" s="11">
        <f t="shared" si="7"/>
        <v>0.129143083333333</v>
      </c>
      <c r="S37" s="17">
        <f t="shared" si="8"/>
        <v>0.956885329573711</v>
      </c>
      <c r="T37" s="3">
        <v>0.01</v>
      </c>
      <c r="U37" s="18">
        <f t="shared" si="9"/>
        <v>0.00956885329573711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0.0390188532957371</v>
      </c>
      <c r="AR37" s="25">
        <f t="shared" si="15"/>
        <v>99.3408333333333</v>
      </c>
      <c r="AS37" s="1">
        <f t="shared" si="16"/>
        <v>0.13</v>
      </c>
      <c r="AT37" s="2">
        <f>$E$4/12</f>
        <v>1.1</v>
      </c>
      <c r="AU37" s="1">
        <f t="shared" si="17"/>
        <v>3713.75407176121</v>
      </c>
    </row>
    <row r="38" s="1" customFormat="1" spans="1:47">
      <c r="A38" s="6"/>
      <c r="B38" s="6"/>
      <c r="C38" s="9">
        <v>9</v>
      </c>
      <c r="D38" s="12">
        <v>22.8794563053333</v>
      </c>
      <c r="E38" s="13">
        <f t="shared" si="18"/>
        <v>27.5554067332258</v>
      </c>
      <c r="F38" s="9" t="s">
        <v>107</v>
      </c>
      <c r="G38" s="6">
        <v>10</v>
      </c>
      <c r="H38" s="11">
        <f t="shared" si="0"/>
        <v>22.8794563053333</v>
      </c>
      <c r="I38" s="11">
        <f t="shared" si="1"/>
        <v>296.029456305333</v>
      </c>
      <c r="J38" s="11">
        <f t="shared" si="2"/>
        <v>0.273967230774141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2.12332190799573</v>
      </c>
      <c r="P38" s="11">
        <f t="shared" si="5"/>
        <v>0.581720623175657</v>
      </c>
      <c r="Q38" s="16">
        <f t="shared" si="6"/>
        <v>0.0756236810128355</v>
      </c>
      <c r="R38" s="11">
        <f t="shared" si="7"/>
        <v>0.129143083333333</v>
      </c>
      <c r="S38" s="17">
        <f t="shared" si="8"/>
        <v>0.585580575133413</v>
      </c>
      <c r="T38" s="3">
        <v>0.01</v>
      </c>
      <c r="U38" s="18">
        <f t="shared" si="9"/>
        <v>0.00585580575133413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0.0353058057513341</v>
      </c>
      <c r="AR38" s="25">
        <f t="shared" si="15"/>
        <v>99.3408333333333</v>
      </c>
      <c r="AS38" s="1">
        <f t="shared" si="16"/>
        <v>0.13</v>
      </c>
      <c r="AT38" s="2">
        <f>$E$4/12</f>
        <v>1.1</v>
      </c>
      <c r="AU38" s="1">
        <f t="shared" si="17"/>
        <v>3360.35195273543</v>
      </c>
    </row>
    <row r="39" s="1" customFormat="1" spans="1:47">
      <c r="A39" s="6"/>
      <c r="B39" s="6"/>
      <c r="C39" s="9">
        <v>10</v>
      </c>
      <c r="D39" s="12">
        <v>16.1572041109677</v>
      </c>
      <c r="E39" s="13">
        <f t="shared" si="18"/>
        <v>22.8794563053333</v>
      </c>
      <c r="F39" s="9" t="s">
        <v>107</v>
      </c>
      <c r="G39" s="6">
        <v>11</v>
      </c>
      <c r="H39" s="11">
        <f t="shared" si="0"/>
        <v>16.1572041109677</v>
      </c>
      <c r="I39" s="11">
        <f t="shared" si="1"/>
        <v>289.307204110968</v>
      </c>
      <c r="J39" s="11">
        <f t="shared" si="2"/>
        <v>0.127581687301705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1.46452122057907</v>
      </c>
      <c r="O39" s="11">
        <f t="shared" si="19"/>
        <v>1.07048839757434</v>
      </c>
      <c r="P39" s="11">
        <f t="shared" si="5"/>
        <v>0.136574715999433</v>
      </c>
      <c r="Q39" s="16">
        <f t="shared" si="6"/>
        <v>0.0177547130799262</v>
      </c>
      <c r="R39" s="11">
        <f t="shared" si="7"/>
        <v>0.129143083333333</v>
      </c>
      <c r="S39" s="17">
        <f t="shared" si="8"/>
        <v>0.137480944558984</v>
      </c>
      <c r="T39" s="3">
        <v>0.01</v>
      </c>
      <c r="U39" s="18">
        <f t="shared" si="9"/>
        <v>0.00137480944558984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0.0232748094455898</v>
      </c>
      <c r="AR39" s="25">
        <f t="shared" si="15"/>
        <v>99.3408333333333</v>
      </c>
      <c r="AS39" s="1">
        <f t="shared" si="16"/>
        <v>0.13</v>
      </c>
      <c r="AT39" s="2">
        <f>$E$4/12</f>
        <v>1.1</v>
      </c>
      <c r="AU39" s="1">
        <f t="shared" si="17"/>
        <v>2215.26034332406</v>
      </c>
    </row>
    <row r="40" s="1" customFormat="1" spans="1:48">
      <c r="A40" s="6"/>
      <c r="B40" s="6"/>
      <c r="C40" s="9">
        <v>11</v>
      </c>
      <c r="D40" s="12">
        <v>11.3742060410333</v>
      </c>
      <c r="E40" s="13">
        <f t="shared" si="18"/>
        <v>16.1572041109677</v>
      </c>
      <c r="F40" s="9" t="s">
        <v>109</v>
      </c>
      <c r="G40" s="6">
        <v>12</v>
      </c>
      <c r="H40" s="11">
        <f t="shared" si="0"/>
        <v>11.3742060410333</v>
      </c>
      <c r="I40" s="11">
        <f t="shared" si="1"/>
        <v>284.524206041033</v>
      </c>
      <c r="J40" s="11">
        <f t="shared" si="2"/>
        <v>0.072456761310936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1.92732201490824</v>
      </c>
      <c r="P40" s="11">
        <f t="shared" si="5"/>
        <v>0.139647511203518</v>
      </c>
      <c r="Q40" s="16">
        <f t="shared" si="6"/>
        <v>0.0181541764564574</v>
      </c>
      <c r="R40" s="11">
        <f t="shared" si="7"/>
        <v>0.129143083333333</v>
      </c>
      <c r="S40" s="17">
        <f t="shared" si="8"/>
        <v>0.140574129003869</v>
      </c>
      <c r="T40" s="3">
        <v>0.01</v>
      </c>
      <c r="U40" s="18">
        <f t="shared" si="9"/>
        <v>0.00140574129003869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0.0233057412900387</v>
      </c>
      <c r="AR40" s="25">
        <f t="shared" si="15"/>
        <v>99.3408333333333</v>
      </c>
      <c r="AS40" s="1">
        <f t="shared" si="16"/>
        <v>0.13</v>
      </c>
      <c r="AT40" s="2">
        <f>$E$4/12</f>
        <v>1.1</v>
      </c>
      <c r="AU40" s="1">
        <f t="shared" si="17"/>
        <v>2218.20438840909</v>
      </c>
      <c r="AV40" s="1">
        <f>SUM(AU29:AU40)</f>
        <v>36181.5144771611</v>
      </c>
    </row>
    <row r="41" s="1" customFormat="1" spans="1:46">
      <c r="A41" s="6"/>
      <c r="B41" s="6"/>
      <c r="C41" s="9">
        <v>12</v>
      </c>
      <c r="D41" s="12">
        <v>5.12857136090323</v>
      </c>
      <c r="E41" s="13">
        <f t="shared" si="18"/>
        <v>11.3742060410333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6</v>
      </c>
      <c r="E44" s="9"/>
      <c r="F44" s="9"/>
      <c r="G44" s="6">
        <v>1</v>
      </c>
      <c r="H44" s="11">
        <f t="shared" ref="H44:H55" si="20">E45</f>
        <v>6</v>
      </c>
      <c r="I44" s="11">
        <f t="shared" ref="I44:I55" si="21">H44+273.15</f>
        <v>279.15</v>
      </c>
      <c r="J44" s="11">
        <f t="shared" ref="J44:J55" si="22">EXP(($C$18*(I44-$C$16))/($C$19*I44*$C$16))</f>
        <v>0.0374932232426917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0.0334165538351611</v>
      </c>
      <c r="Q44" s="16">
        <f t="shared" ref="Q44:Q55" si="26">P44*$B$46</f>
        <v>0.00434415199857094</v>
      </c>
      <c r="R44" s="11">
        <f t="shared" ref="R44:R55" si="27">L44*$B$46</f>
        <v>0.115864991666667</v>
      </c>
      <c r="S44" s="17">
        <f t="shared" ref="S44:S55" si="28">Q44/R44</f>
        <v>0.0374932232426916</v>
      </c>
      <c r="T44" s="3">
        <v>0.01</v>
      </c>
      <c r="U44" s="18">
        <f t="shared" ref="U44:U55" si="29">S44*T44</f>
        <v>0.000374932232426916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0.0194749322324269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21.5583333333333</v>
      </c>
      <c r="AU44" s="1">
        <f t="shared" ref="AU44:AU55" si="37">AT44*10000*AS44*0.67*AR44*AQ44</f>
        <v>32592.537600242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4.83645474529032</v>
      </c>
      <c r="E45" s="13">
        <f t="shared" ref="E45:E56" si="38">D44</f>
        <v>6</v>
      </c>
      <c r="F45" s="9" t="s">
        <v>107</v>
      </c>
      <c r="G45" s="6">
        <v>2</v>
      </c>
      <c r="H45" s="11">
        <f t="shared" si="20"/>
        <v>4.83645474529032</v>
      </c>
      <c r="I45" s="11">
        <f t="shared" si="21"/>
        <v>277.98645474529</v>
      </c>
      <c r="J45" s="11">
        <f t="shared" si="22"/>
        <v>0.0324002219226319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1.74912177949817</v>
      </c>
      <c r="P45" s="11">
        <f t="shared" si="25"/>
        <v>0.0566719338254495</v>
      </c>
      <c r="Q45" s="16">
        <f t="shared" si="26"/>
        <v>0.00736735139730844</v>
      </c>
      <c r="R45" s="11">
        <f t="shared" si="27"/>
        <v>0.115864991666667</v>
      </c>
      <c r="S45" s="17">
        <f t="shared" si="28"/>
        <v>0.0635856550916056</v>
      </c>
      <c r="T45" s="3">
        <v>0.01</v>
      </c>
      <c r="U45" s="18">
        <f t="shared" si="29"/>
        <v>0.000635856550916056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0.0197358565509161</v>
      </c>
      <c r="AR45" s="25">
        <f t="shared" si="35"/>
        <v>89.1269166666667</v>
      </c>
      <c r="AS45" s="1">
        <f t="shared" si="36"/>
        <v>0.13</v>
      </c>
      <c r="AT45" s="2">
        <f>$E$3/12</f>
        <v>21.5583333333333</v>
      </c>
      <c r="AU45" s="1">
        <f t="shared" si="37"/>
        <v>33029.2110407285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6.44951526864286</v>
      </c>
      <c r="E46" s="13">
        <f t="shared" si="38"/>
        <v>4.83645474529032</v>
      </c>
      <c r="F46" s="9" t="s">
        <v>107</v>
      </c>
      <c r="G46" s="6">
        <v>3</v>
      </c>
      <c r="H46" s="11">
        <f t="shared" si="20"/>
        <v>6.44951526864286</v>
      </c>
      <c r="I46" s="11">
        <f t="shared" si="21"/>
        <v>279.599515268643</v>
      </c>
      <c r="J46" s="11">
        <f t="shared" si="22"/>
        <v>0.0396558065763222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2.58371901233939</v>
      </c>
      <c r="P46" s="11">
        <f t="shared" si="25"/>
        <v>0.102459461400897</v>
      </c>
      <c r="Q46" s="16">
        <f t="shared" si="26"/>
        <v>0.0133197299821166</v>
      </c>
      <c r="R46" s="11">
        <f t="shared" si="27"/>
        <v>0.115864991666667</v>
      </c>
      <c r="S46" s="17">
        <f t="shared" si="28"/>
        <v>0.11495905528079</v>
      </c>
      <c r="T46" s="3">
        <v>0.01</v>
      </c>
      <c r="U46" s="18">
        <f t="shared" si="29"/>
        <v>0.0011495905528079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0.0202495905528079</v>
      </c>
      <c r="AR46" s="25">
        <f t="shared" si="35"/>
        <v>89.1269166666667</v>
      </c>
      <c r="AS46" s="1">
        <f t="shared" si="36"/>
        <v>0.13</v>
      </c>
      <c r="AT46" s="2">
        <f>$E$3/12</f>
        <v>21.5583333333333</v>
      </c>
      <c r="AU46" s="1">
        <f t="shared" si="37"/>
        <v>33888.9775638337</v>
      </c>
    </row>
    <row r="47" s="1" customFormat="1" spans="1:47">
      <c r="A47" s="6"/>
      <c r="B47" s="6"/>
      <c r="C47" s="9">
        <v>3</v>
      </c>
      <c r="D47" s="12">
        <v>10.2693654788065</v>
      </c>
      <c r="E47" s="13">
        <f t="shared" si="38"/>
        <v>6.44951526864286</v>
      </c>
      <c r="F47" s="9" t="s">
        <v>107</v>
      </c>
      <c r="G47" s="6">
        <v>4</v>
      </c>
      <c r="H47" s="11">
        <f t="shared" si="20"/>
        <v>10.2693654788065</v>
      </c>
      <c r="I47" s="11">
        <f t="shared" si="21"/>
        <v>283.419365478806</v>
      </c>
      <c r="J47" s="11">
        <f t="shared" si="22"/>
        <v>0.0634077865212293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3.37252871760516</v>
      </c>
      <c r="P47" s="11">
        <f t="shared" si="25"/>
        <v>0.213844580962623</v>
      </c>
      <c r="Q47" s="16">
        <f t="shared" si="26"/>
        <v>0.027799795525141</v>
      </c>
      <c r="R47" s="11">
        <f t="shared" si="27"/>
        <v>0.115864991666667</v>
      </c>
      <c r="S47" s="17">
        <f t="shared" si="28"/>
        <v>0.239932658909764</v>
      </c>
      <c r="T47" s="3">
        <v>0.01</v>
      </c>
      <c r="U47" s="18">
        <f t="shared" si="29"/>
        <v>0.00239932658909764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0.0304493265890976</v>
      </c>
      <c r="AR47" s="25">
        <f t="shared" si="35"/>
        <v>89.1269166666667</v>
      </c>
      <c r="AS47" s="1">
        <f t="shared" si="36"/>
        <v>0.13</v>
      </c>
      <c r="AT47" s="2">
        <f>$E$3/12</f>
        <v>21.5583333333333</v>
      </c>
      <c r="AU47" s="1">
        <f t="shared" si="37"/>
        <v>50958.8844732807</v>
      </c>
    </row>
    <row r="48" s="1" customFormat="1" spans="1:47">
      <c r="A48" s="6"/>
      <c r="B48" s="6"/>
      <c r="C48" s="9">
        <v>4</v>
      </c>
      <c r="D48" s="12">
        <v>17.7311356694333</v>
      </c>
      <c r="E48" s="13">
        <f t="shared" si="38"/>
        <v>10.2693654788065</v>
      </c>
      <c r="F48" s="9" t="s">
        <v>107</v>
      </c>
      <c r="G48" s="6">
        <v>5</v>
      </c>
      <c r="H48" s="11">
        <f t="shared" si="20"/>
        <v>17.7311356694333</v>
      </c>
      <c r="I48" s="11">
        <f t="shared" si="21"/>
        <v>290.881135669433</v>
      </c>
      <c r="J48" s="11">
        <f t="shared" si="22"/>
        <v>0.153065190500481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3.00074992981041</v>
      </c>
      <c r="O48" s="11">
        <f t="shared" si="39"/>
        <v>1.04920337349879</v>
      </c>
      <c r="P48" s="11">
        <f t="shared" si="25"/>
        <v>0.160596514238341</v>
      </c>
      <c r="Q48" s="16">
        <f t="shared" si="26"/>
        <v>0.0208775468509843</v>
      </c>
      <c r="R48" s="11">
        <f t="shared" si="27"/>
        <v>0.115864991666667</v>
      </c>
      <c r="S48" s="17">
        <f t="shared" si="28"/>
        <v>0.180188567320205</v>
      </c>
      <c r="T48" s="3">
        <v>0.01</v>
      </c>
      <c r="U48" s="18">
        <f t="shared" si="29"/>
        <v>0.00180188567320205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0.0298518856732021</v>
      </c>
      <c r="AR48" s="25">
        <f t="shared" si="35"/>
        <v>89.1269166666667</v>
      </c>
      <c r="AS48" s="1">
        <f t="shared" si="36"/>
        <v>0.13</v>
      </c>
      <c r="AT48" s="2">
        <f>$E$3/12</f>
        <v>21.5583333333333</v>
      </c>
      <c r="AU48" s="1">
        <f t="shared" si="37"/>
        <v>49959.0291062449</v>
      </c>
    </row>
    <row r="49" s="1" customFormat="1" spans="1:47">
      <c r="A49" s="6"/>
      <c r="B49" s="6"/>
      <c r="C49" s="9">
        <v>5</v>
      </c>
      <c r="D49" s="12">
        <v>22.7325176135484</v>
      </c>
      <c r="E49" s="13">
        <f t="shared" si="38"/>
        <v>17.7311356694333</v>
      </c>
      <c r="F49" s="9" t="s">
        <v>109</v>
      </c>
      <c r="G49" s="6">
        <v>6</v>
      </c>
      <c r="H49" s="11">
        <f t="shared" si="20"/>
        <v>22.7325176135484</v>
      </c>
      <c r="I49" s="11">
        <f t="shared" si="21"/>
        <v>295.882517613548</v>
      </c>
      <c r="J49" s="11">
        <f t="shared" si="22"/>
        <v>0.269528546817727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1.77987602592712</v>
      </c>
      <c r="P49" s="11">
        <f t="shared" si="25"/>
        <v>0.479727398783848</v>
      </c>
      <c r="Q49" s="16">
        <f t="shared" si="26"/>
        <v>0.0623645618419002</v>
      </c>
      <c r="R49" s="11">
        <f t="shared" si="27"/>
        <v>0.115864991666667</v>
      </c>
      <c r="S49" s="17">
        <f t="shared" si="28"/>
        <v>0.538251985736273</v>
      </c>
      <c r="T49" s="3">
        <v>0.01</v>
      </c>
      <c r="U49" s="18">
        <f t="shared" si="29"/>
        <v>0.00538251985736273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0.0334325198573627</v>
      </c>
      <c r="AR49" s="25">
        <f t="shared" si="35"/>
        <v>89.1269166666667</v>
      </c>
      <c r="AS49" s="1">
        <f t="shared" si="36"/>
        <v>0.13</v>
      </c>
      <c r="AT49" s="2">
        <f>$E$3/12</f>
        <v>21.5583333333333</v>
      </c>
      <c r="AU49" s="1">
        <f t="shared" si="37"/>
        <v>55951.4481240453</v>
      </c>
    </row>
    <row r="50" s="1" customFormat="1" spans="1:47">
      <c r="A50" s="6"/>
      <c r="B50" s="6"/>
      <c r="C50" s="9">
        <v>6</v>
      </c>
      <c r="D50" s="12">
        <v>24.8234120303333</v>
      </c>
      <c r="E50" s="13">
        <f t="shared" si="38"/>
        <v>22.7325176135484</v>
      </c>
      <c r="F50" s="9" t="s">
        <v>107</v>
      </c>
      <c r="G50" s="6">
        <v>7</v>
      </c>
      <c r="H50" s="11">
        <f t="shared" si="20"/>
        <v>24.8234120303333</v>
      </c>
      <c r="I50" s="11">
        <f t="shared" si="21"/>
        <v>297.973412030333</v>
      </c>
      <c r="J50" s="11">
        <f t="shared" si="22"/>
        <v>0.339538969895093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2.19141779380994</v>
      </c>
      <c r="P50" s="11">
        <f t="shared" si="25"/>
        <v>0.744071740320005</v>
      </c>
      <c r="Q50" s="16">
        <f t="shared" si="26"/>
        <v>0.0967293262416006</v>
      </c>
      <c r="R50" s="11">
        <f t="shared" si="27"/>
        <v>0.115864991666667</v>
      </c>
      <c r="S50" s="17">
        <f t="shared" si="28"/>
        <v>0.834845149084221</v>
      </c>
      <c r="T50" s="3">
        <v>0.01</v>
      </c>
      <c r="U50" s="18">
        <f t="shared" si="29"/>
        <v>0.00834845149084221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0.0424484514908422</v>
      </c>
      <c r="AR50" s="25">
        <f t="shared" si="35"/>
        <v>89.1269166666667</v>
      </c>
      <c r="AS50" s="1">
        <f t="shared" si="36"/>
        <v>0.13</v>
      </c>
      <c r="AT50" s="2">
        <f>$E$3/12</f>
        <v>21.5583333333333</v>
      </c>
      <c r="AU50" s="1">
        <f t="shared" si="37"/>
        <v>71040.18308129</v>
      </c>
    </row>
    <row r="51" s="1" customFormat="1" spans="1:47">
      <c r="A51" s="6"/>
      <c r="B51" s="6"/>
      <c r="C51" s="9">
        <v>7</v>
      </c>
      <c r="D51" s="12">
        <v>29.8352050906452</v>
      </c>
      <c r="E51" s="13">
        <f t="shared" si="38"/>
        <v>24.8234120303333</v>
      </c>
      <c r="F51" s="9" t="s">
        <v>107</v>
      </c>
      <c r="G51" s="6">
        <v>8</v>
      </c>
      <c r="H51" s="11">
        <f t="shared" si="20"/>
        <v>29.8352050906452</v>
      </c>
      <c r="I51" s="11">
        <f t="shared" si="21"/>
        <v>302.985205090645</v>
      </c>
      <c r="J51" s="11">
        <f t="shared" si="22"/>
        <v>0.582952946996981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2.3386152201566</v>
      </c>
      <c r="P51" s="11">
        <f t="shared" si="25"/>
        <v>1.36330263448228</v>
      </c>
      <c r="Q51" s="16">
        <f t="shared" si="26"/>
        <v>0.177229342482697</v>
      </c>
      <c r="R51" s="11">
        <f t="shared" si="27"/>
        <v>0.115864991666667</v>
      </c>
      <c r="S51" s="17">
        <f t="shared" si="28"/>
        <v>1.5296194297633</v>
      </c>
      <c r="T51" s="3">
        <v>0.01</v>
      </c>
      <c r="U51" s="18">
        <f t="shared" si="29"/>
        <v>0.015296194297633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0.049396194297633</v>
      </c>
      <c r="AR51" s="25">
        <f t="shared" si="35"/>
        <v>89.1269166666667</v>
      </c>
      <c r="AS51" s="1">
        <f t="shared" si="36"/>
        <v>0.13</v>
      </c>
      <c r="AT51" s="2">
        <f>$E$3/12</f>
        <v>21.5583333333333</v>
      </c>
      <c r="AU51" s="1">
        <f t="shared" si="37"/>
        <v>82667.6725105008</v>
      </c>
    </row>
    <row r="52" s="1" customFormat="1" spans="1:47">
      <c r="A52" s="6"/>
      <c r="B52" s="6"/>
      <c r="C52" s="9">
        <v>8</v>
      </c>
      <c r="D52" s="12">
        <v>27.5554067332258</v>
      </c>
      <c r="E52" s="13">
        <f t="shared" si="38"/>
        <v>29.8352050906452</v>
      </c>
      <c r="F52" s="9" t="s">
        <v>107</v>
      </c>
      <c r="G52" s="6">
        <v>9</v>
      </c>
      <c r="H52" s="11">
        <f t="shared" si="20"/>
        <v>27.5554067332258</v>
      </c>
      <c r="I52" s="11">
        <f t="shared" si="21"/>
        <v>300.705406733226</v>
      </c>
      <c r="J52" s="11">
        <f t="shared" si="22"/>
        <v>0.456900636264723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1.86658175234099</v>
      </c>
      <c r="P52" s="11">
        <f t="shared" si="25"/>
        <v>0.852842390284718</v>
      </c>
      <c r="Q52" s="16">
        <f t="shared" si="26"/>
        <v>0.110869510737013</v>
      </c>
      <c r="R52" s="11">
        <f t="shared" si="27"/>
        <v>0.115864991666667</v>
      </c>
      <c r="S52" s="17">
        <f t="shared" si="28"/>
        <v>0.956885329573706</v>
      </c>
      <c r="T52" s="3">
        <v>0.01</v>
      </c>
      <c r="U52" s="18">
        <f t="shared" si="29"/>
        <v>0.00956885329573706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0.0376188532957371</v>
      </c>
      <c r="AR52" s="25">
        <f t="shared" si="35"/>
        <v>89.1269166666667</v>
      </c>
      <c r="AS52" s="1">
        <f t="shared" si="36"/>
        <v>0.13</v>
      </c>
      <c r="AT52" s="2">
        <f>$E$3/12</f>
        <v>21.5583333333333</v>
      </c>
      <c r="AU52" s="1">
        <f t="shared" si="37"/>
        <v>62957.5433632462</v>
      </c>
    </row>
    <row r="53" s="1" customFormat="1" spans="1:47">
      <c r="A53" s="6"/>
      <c r="B53" s="6"/>
      <c r="C53" s="9">
        <v>9</v>
      </c>
      <c r="D53" s="12">
        <v>22.8794563053333</v>
      </c>
      <c r="E53" s="13">
        <f t="shared" si="38"/>
        <v>27.5554067332258</v>
      </c>
      <c r="F53" s="9" t="s">
        <v>107</v>
      </c>
      <c r="G53" s="6">
        <v>10</v>
      </c>
      <c r="H53" s="11">
        <f t="shared" si="20"/>
        <v>22.8794563053333</v>
      </c>
      <c r="I53" s="11">
        <f t="shared" si="21"/>
        <v>296.029456305333</v>
      </c>
      <c r="J53" s="11">
        <f t="shared" si="22"/>
        <v>0.273967230774141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1.90500852872293</v>
      </c>
      <c r="P53" s="11">
        <f t="shared" si="25"/>
        <v>0.521909911215344</v>
      </c>
      <c r="Q53" s="16">
        <f t="shared" si="26"/>
        <v>0.0678482884579947</v>
      </c>
      <c r="R53" s="11">
        <f t="shared" si="27"/>
        <v>0.115864991666667</v>
      </c>
      <c r="S53" s="17">
        <f t="shared" si="28"/>
        <v>0.585580575133411</v>
      </c>
      <c r="T53" s="3">
        <v>0.01</v>
      </c>
      <c r="U53" s="18">
        <f t="shared" si="29"/>
        <v>0.00585580575133411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0.0339058057513341</v>
      </c>
      <c r="AR53" s="25">
        <f t="shared" si="35"/>
        <v>89.1269166666667</v>
      </c>
      <c r="AS53" s="1">
        <f t="shared" si="36"/>
        <v>0.13</v>
      </c>
      <c r="AT53" s="2">
        <f>$E$3/12</f>
        <v>21.5583333333333</v>
      </c>
      <c r="AU53" s="1">
        <f t="shared" si="37"/>
        <v>56743.5221662461</v>
      </c>
    </row>
    <row r="54" s="1" customFormat="1" spans="1:47">
      <c r="A54" s="6"/>
      <c r="B54" s="6"/>
      <c r="C54" s="9">
        <v>10</v>
      </c>
      <c r="D54" s="12">
        <v>16.1572041109677</v>
      </c>
      <c r="E54" s="13">
        <f t="shared" si="38"/>
        <v>22.8794563053333</v>
      </c>
      <c r="F54" s="9" t="s">
        <v>107</v>
      </c>
      <c r="G54" s="6">
        <v>11</v>
      </c>
      <c r="H54" s="11">
        <f t="shared" si="20"/>
        <v>16.1572041109677</v>
      </c>
      <c r="I54" s="11">
        <f t="shared" si="21"/>
        <v>289.307204110968</v>
      </c>
      <c r="J54" s="11">
        <f t="shared" si="22"/>
        <v>0.127581687301705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1.31394368663221</v>
      </c>
      <c r="O54" s="11">
        <f t="shared" si="39"/>
        <v>0.960424097542047</v>
      </c>
      <c r="P54" s="11">
        <f t="shared" si="25"/>
        <v>0.122532526889632</v>
      </c>
      <c r="Q54" s="16">
        <f t="shared" si="26"/>
        <v>0.0159292284956522</v>
      </c>
      <c r="R54" s="11">
        <f t="shared" si="27"/>
        <v>0.115864991666667</v>
      </c>
      <c r="S54" s="17">
        <f t="shared" si="28"/>
        <v>0.137480944558984</v>
      </c>
      <c r="T54" s="3">
        <v>0.01</v>
      </c>
      <c r="U54" s="18">
        <f t="shared" si="29"/>
        <v>0.00137480944558984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0.0204748094455898</v>
      </c>
      <c r="AR54" s="25">
        <f t="shared" si="35"/>
        <v>89.1269166666667</v>
      </c>
      <c r="AS54" s="1">
        <f t="shared" si="36"/>
        <v>0.13</v>
      </c>
      <c r="AT54" s="2">
        <f>$E$3/12</f>
        <v>21.5583333333333</v>
      </c>
      <c r="AU54" s="1">
        <f t="shared" si="37"/>
        <v>34265.8957037108</v>
      </c>
    </row>
    <row r="55" s="1" customFormat="1" spans="1:48">
      <c r="A55" s="6"/>
      <c r="B55" s="6"/>
      <c r="C55" s="9">
        <v>11</v>
      </c>
      <c r="D55" s="12">
        <v>11.3742060410333</v>
      </c>
      <c r="E55" s="13">
        <f t="shared" si="38"/>
        <v>16.1572041109677</v>
      </c>
      <c r="F55" s="9" t="s">
        <v>109</v>
      </c>
      <c r="G55" s="6">
        <v>12</v>
      </c>
      <c r="H55" s="11">
        <f t="shared" si="20"/>
        <v>11.3742060410333</v>
      </c>
      <c r="I55" s="11">
        <f t="shared" si="21"/>
        <v>284.524206041033</v>
      </c>
      <c r="J55" s="11">
        <f t="shared" si="22"/>
        <v>0.072456761310936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1.72916073731908</v>
      </c>
      <c r="P55" s="11">
        <f t="shared" si="25"/>
        <v>0.125289386812171</v>
      </c>
      <c r="Q55" s="16">
        <f t="shared" si="26"/>
        <v>0.0162876202855822</v>
      </c>
      <c r="R55" s="11">
        <f t="shared" si="27"/>
        <v>0.115864991666667</v>
      </c>
      <c r="S55" s="17">
        <f t="shared" si="28"/>
        <v>0.140574129003869</v>
      </c>
      <c r="T55" s="3">
        <v>0.01</v>
      </c>
      <c r="U55" s="18">
        <f t="shared" si="29"/>
        <v>0.00140574129003869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0.0205057412900387</v>
      </c>
      <c r="AR55" s="25">
        <f t="shared" si="35"/>
        <v>89.1269166666667</v>
      </c>
      <c r="AS55" s="1">
        <f t="shared" si="36"/>
        <v>0.13</v>
      </c>
      <c r="AT55" s="2">
        <f>$E$3/12</f>
        <v>21.5583333333333</v>
      </c>
      <c r="AU55" s="1">
        <f t="shared" si="37"/>
        <v>34317.6621125081</v>
      </c>
      <c r="AV55" s="1">
        <f>SUM(AU44:AU55)</f>
        <v>598372.566845877</v>
      </c>
    </row>
    <row r="56" s="1" customFormat="1" spans="1:46">
      <c r="A56" s="6"/>
      <c r="B56" s="6"/>
      <c r="C56" s="9">
        <v>12</v>
      </c>
      <c r="D56" s="12">
        <v>5.12857136090323</v>
      </c>
      <c r="E56" s="13">
        <f t="shared" si="38"/>
        <v>11.3742060410333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6</v>
      </c>
      <c r="E60" s="9"/>
      <c r="F60" s="9"/>
      <c r="G60" s="6">
        <v>1</v>
      </c>
      <c r="H60" s="11">
        <f t="shared" ref="H60:H71" si="40">E61</f>
        <v>6</v>
      </c>
      <c r="I60" s="11">
        <f t="shared" ref="I60:I71" si="41">H60+273.15</f>
        <v>279.15</v>
      </c>
      <c r="J60" s="11">
        <f t="shared" ref="J60:J71" si="42">EXP(($C$18*(I60-$C$16))/($C$19*I60*$C$16))</f>
        <v>0.0374932232426917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0.0517294001079417</v>
      </c>
      <c r="Q60" s="16">
        <f t="shared" ref="Q60:Q71" si="46">P60*$B$62</f>
        <v>0.00517294001079417</v>
      </c>
      <c r="R60" s="11">
        <f t="shared" ref="R60:R71" si="47">L60*$B$62</f>
        <v>0.13797</v>
      </c>
      <c r="S60" s="17">
        <f t="shared" ref="S60:S71" si="48">Q60/R60</f>
        <v>0.0374932232426917</v>
      </c>
      <c r="T60" s="3">
        <v>0.01</v>
      </c>
      <c r="U60" s="18">
        <f t="shared" ref="U60:U71" si="49">S60*T60</f>
        <v>0.000374932232426917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0.0126749322324269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0.883333333333333</v>
      </c>
      <c r="AU60" s="1">
        <f t="shared" ref="AU60:AU71" si="57">AT60*10000*AS60*0.67*AR60*AQ60</f>
        <v>1034.97469679722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4.83645474529032</v>
      </c>
      <c r="E61" s="13">
        <f t="shared" ref="E61:E72" si="58">D60</f>
        <v>6</v>
      </c>
      <c r="F61" s="9" t="s">
        <v>107</v>
      </c>
      <c r="G61" s="6">
        <v>2</v>
      </c>
      <c r="H61" s="11">
        <f t="shared" si="40"/>
        <v>4.83645474529032</v>
      </c>
      <c r="I61" s="11">
        <f t="shared" si="41"/>
        <v>277.98645474529</v>
      </c>
      <c r="J61" s="11">
        <f t="shared" si="42"/>
        <v>0.0324002219226319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2.70767059989206</v>
      </c>
      <c r="P61" s="11">
        <f t="shared" si="45"/>
        <v>0.0877291283298884</v>
      </c>
      <c r="Q61" s="16">
        <f t="shared" si="46"/>
        <v>0.00877291283298884</v>
      </c>
      <c r="R61" s="11">
        <f t="shared" si="47"/>
        <v>0.13797</v>
      </c>
      <c r="S61" s="17">
        <f t="shared" si="48"/>
        <v>0.0635856550916057</v>
      </c>
      <c r="T61" s="3">
        <v>0.01</v>
      </c>
      <c r="U61" s="18">
        <f t="shared" si="49"/>
        <v>0.000635856550916057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0.0129358565509161</v>
      </c>
      <c r="AR61" s="25">
        <f t="shared" si="55"/>
        <v>137.97</v>
      </c>
      <c r="AS61" s="1">
        <f t="shared" si="56"/>
        <v>0.1</v>
      </c>
      <c r="AT61" s="2">
        <f>$E$5/12</f>
        <v>0.883333333333333</v>
      </c>
      <c r="AU61" s="1">
        <f t="shared" si="57"/>
        <v>1056.28053594991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6.44951526864286</v>
      </c>
      <c r="E62" s="13">
        <f t="shared" si="58"/>
        <v>4.83645474529032</v>
      </c>
      <c r="F62" s="9" t="s">
        <v>107</v>
      </c>
      <c r="G62" s="6">
        <v>3</v>
      </c>
      <c r="H62" s="11">
        <f t="shared" si="40"/>
        <v>6.44951526864286</v>
      </c>
      <c r="I62" s="11">
        <f t="shared" si="41"/>
        <v>279.599515268643</v>
      </c>
      <c r="J62" s="11">
        <f t="shared" si="42"/>
        <v>0.0396558065763222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3.99964147156217</v>
      </c>
      <c r="P62" s="11">
        <f t="shared" si="45"/>
        <v>0.158609008570906</v>
      </c>
      <c r="Q62" s="16">
        <f t="shared" si="46"/>
        <v>0.0158609008570906</v>
      </c>
      <c r="R62" s="11">
        <f t="shared" si="47"/>
        <v>0.13797</v>
      </c>
      <c r="S62" s="17">
        <f t="shared" si="48"/>
        <v>0.11495905528079</v>
      </c>
      <c r="T62" s="3">
        <v>0.01</v>
      </c>
      <c r="U62" s="18">
        <f t="shared" si="49"/>
        <v>0.0011495905528079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0.0134495905528079</v>
      </c>
      <c r="AR62" s="25">
        <f t="shared" si="55"/>
        <v>137.97</v>
      </c>
      <c r="AS62" s="1">
        <f t="shared" si="56"/>
        <v>0.1</v>
      </c>
      <c r="AT62" s="2">
        <f>$E$5/12</f>
        <v>0.883333333333333</v>
      </c>
      <c r="AU62" s="1">
        <f t="shared" si="57"/>
        <v>1098.22961173921</v>
      </c>
    </row>
    <row r="63" s="1" customFormat="1" spans="1:47">
      <c r="A63" s="6"/>
      <c r="B63" s="6"/>
      <c r="C63" s="9">
        <v>3</v>
      </c>
      <c r="D63" s="12">
        <v>10.2693654788065</v>
      </c>
      <c r="E63" s="13">
        <f t="shared" si="58"/>
        <v>6.44951526864286</v>
      </c>
      <c r="F63" s="9" t="s">
        <v>107</v>
      </c>
      <c r="G63" s="6">
        <v>4</v>
      </c>
      <c r="H63" s="11">
        <f t="shared" si="40"/>
        <v>10.2693654788065</v>
      </c>
      <c r="I63" s="11">
        <f t="shared" si="41"/>
        <v>283.419365478806</v>
      </c>
      <c r="J63" s="11">
        <f t="shared" si="42"/>
        <v>0.0634077865212293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5.22073246299126</v>
      </c>
      <c r="P63" s="11">
        <f t="shared" si="45"/>
        <v>0.331035089497802</v>
      </c>
      <c r="Q63" s="16">
        <f t="shared" si="46"/>
        <v>0.0331035089497802</v>
      </c>
      <c r="R63" s="11">
        <f t="shared" si="47"/>
        <v>0.13797</v>
      </c>
      <c r="S63" s="17">
        <f t="shared" si="48"/>
        <v>0.239932658909764</v>
      </c>
      <c r="T63" s="3">
        <v>0.01</v>
      </c>
      <c r="U63" s="18">
        <f t="shared" si="49"/>
        <v>0.00239932658909764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0.0204493265890976</v>
      </c>
      <c r="AR63" s="25">
        <f t="shared" si="55"/>
        <v>137.97</v>
      </c>
      <c r="AS63" s="1">
        <f t="shared" si="56"/>
        <v>0.1</v>
      </c>
      <c r="AT63" s="2">
        <f>$E$5/12</f>
        <v>0.883333333333333</v>
      </c>
      <c r="AU63" s="1">
        <f t="shared" si="57"/>
        <v>1669.79477271778</v>
      </c>
    </row>
    <row r="64" s="1" customFormat="1" spans="1:47">
      <c r="A64" s="6"/>
      <c r="B64" s="6"/>
      <c r="C64" s="9">
        <v>4</v>
      </c>
      <c r="D64" s="12">
        <v>17.7311356694333</v>
      </c>
      <c r="E64" s="13">
        <f t="shared" si="58"/>
        <v>10.2693654788065</v>
      </c>
      <c r="F64" s="9" t="s">
        <v>107</v>
      </c>
      <c r="G64" s="6">
        <v>5</v>
      </c>
      <c r="H64" s="11">
        <f t="shared" si="40"/>
        <v>17.7311356694333</v>
      </c>
      <c r="I64" s="11">
        <f t="shared" si="41"/>
        <v>290.881135669433</v>
      </c>
      <c r="J64" s="11">
        <f t="shared" si="42"/>
        <v>0.153065190500481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4.64521250481879</v>
      </c>
      <c r="O64" s="11">
        <f t="shared" si="59"/>
        <v>1.62418486867467</v>
      </c>
      <c r="P64" s="11">
        <f t="shared" si="45"/>
        <v>0.248606166331688</v>
      </c>
      <c r="Q64" s="16">
        <f t="shared" si="46"/>
        <v>0.0248606166331688</v>
      </c>
      <c r="R64" s="11">
        <f t="shared" si="47"/>
        <v>0.13797</v>
      </c>
      <c r="S64" s="17">
        <f t="shared" si="48"/>
        <v>0.180188567320206</v>
      </c>
      <c r="T64" s="3">
        <v>0.01</v>
      </c>
      <c r="U64" s="18">
        <f t="shared" si="49"/>
        <v>0.00180188567320206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0.0198518856732021</v>
      </c>
      <c r="AR64" s="25">
        <f t="shared" si="55"/>
        <v>137.97</v>
      </c>
      <c r="AS64" s="1">
        <f t="shared" si="56"/>
        <v>0.1</v>
      </c>
      <c r="AT64" s="2">
        <f>$E$5/12</f>
        <v>0.883333333333333</v>
      </c>
      <c r="AU64" s="1">
        <f t="shared" si="57"/>
        <v>1621.0105883573</v>
      </c>
    </row>
    <row r="65" s="1" customFormat="1" spans="1:47">
      <c r="A65" s="6"/>
      <c r="B65" s="6"/>
      <c r="C65" s="9">
        <v>5</v>
      </c>
      <c r="D65" s="12">
        <v>22.7325176135484</v>
      </c>
      <c r="E65" s="13">
        <f t="shared" si="58"/>
        <v>17.7311356694333</v>
      </c>
      <c r="F65" s="9" t="s">
        <v>109</v>
      </c>
      <c r="G65" s="6">
        <v>6</v>
      </c>
      <c r="H65" s="11">
        <f t="shared" si="40"/>
        <v>22.7325176135484</v>
      </c>
      <c r="I65" s="11">
        <f t="shared" si="41"/>
        <v>295.882517613548</v>
      </c>
      <c r="J65" s="11">
        <f t="shared" si="42"/>
        <v>0.269528546817727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2.75527870234298</v>
      </c>
      <c r="P65" s="11">
        <f t="shared" si="45"/>
        <v>0.742626264720337</v>
      </c>
      <c r="Q65" s="16">
        <f t="shared" si="46"/>
        <v>0.0742626264720337</v>
      </c>
      <c r="R65" s="11">
        <f t="shared" si="47"/>
        <v>0.13797</v>
      </c>
      <c r="S65" s="17">
        <f t="shared" si="48"/>
        <v>0.538251985736274</v>
      </c>
      <c r="T65" s="3">
        <v>0.01</v>
      </c>
      <c r="U65" s="18">
        <f t="shared" si="49"/>
        <v>0.00538251985736274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0.0234325198573627</v>
      </c>
      <c r="AR65" s="25">
        <f t="shared" si="55"/>
        <v>137.97</v>
      </c>
      <c r="AS65" s="1">
        <f t="shared" si="56"/>
        <v>0.1</v>
      </c>
      <c r="AT65" s="2">
        <f>$E$5/12</f>
        <v>0.883333333333333</v>
      </c>
      <c r="AU65" s="1">
        <f t="shared" si="57"/>
        <v>1913.38814992032</v>
      </c>
    </row>
    <row r="66" s="1" customFormat="1" spans="1:47">
      <c r="A66" s="6"/>
      <c r="B66" s="6"/>
      <c r="C66" s="9">
        <v>6</v>
      </c>
      <c r="D66" s="12">
        <v>24.8234120303333</v>
      </c>
      <c r="E66" s="13">
        <f t="shared" si="58"/>
        <v>22.7325176135484</v>
      </c>
      <c r="F66" s="9" t="s">
        <v>107</v>
      </c>
      <c r="G66" s="6">
        <v>7</v>
      </c>
      <c r="H66" s="11">
        <f t="shared" si="40"/>
        <v>24.8234120303333</v>
      </c>
      <c r="I66" s="11">
        <f t="shared" si="41"/>
        <v>297.973412030333</v>
      </c>
      <c r="J66" s="11">
        <f t="shared" si="42"/>
        <v>0.339538969895093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3.39235243762265</v>
      </c>
      <c r="P66" s="11">
        <f t="shared" si="45"/>
        <v>1.1518358521915</v>
      </c>
      <c r="Q66" s="16">
        <f t="shared" si="46"/>
        <v>0.11518358521915</v>
      </c>
      <c r="R66" s="11">
        <f t="shared" si="47"/>
        <v>0.13797</v>
      </c>
      <c r="S66" s="17">
        <f t="shared" si="48"/>
        <v>0.834845149084222</v>
      </c>
      <c r="T66" s="3">
        <v>0.01</v>
      </c>
      <c r="U66" s="18">
        <f t="shared" si="49"/>
        <v>0.00834845149084222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0.0315484514908422</v>
      </c>
      <c r="AR66" s="25">
        <f t="shared" si="55"/>
        <v>137.97</v>
      </c>
      <c r="AS66" s="1">
        <f t="shared" si="56"/>
        <v>0.1</v>
      </c>
      <c r="AT66" s="2">
        <f>$E$5/12</f>
        <v>0.883333333333333</v>
      </c>
      <c r="AU66" s="1">
        <f t="shared" si="57"/>
        <v>2576.09653585534</v>
      </c>
    </row>
    <row r="67" s="1" customFormat="1" spans="1:47">
      <c r="A67" s="6"/>
      <c r="B67" s="6"/>
      <c r="C67" s="9">
        <v>7</v>
      </c>
      <c r="D67" s="12">
        <v>29.8352050906452</v>
      </c>
      <c r="E67" s="13">
        <f t="shared" si="58"/>
        <v>24.8234120303333</v>
      </c>
      <c r="F67" s="9" t="s">
        <v>107</v>
      </c>
      <c r="G67" s="6">
        <v>8</v>
      </c>
      <c r="H67" s="11">
        <f t="shared" si="40"/>
        <v>29.8352050906452</v>
      </c>
      <c r="I67" s="11">
        <f t="shared" si="41"/>
        <v>302.985205090645</v>
      </c>
      <c r="J67" s="11">
        <f t="shared" si="42"/>
        <v>0.582952946996981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3.62021658543114</v>
      </c>
      <c r="P67" s="11">
        <f t="shared" si="45"/>
        <v>2.11041592724443</v>
      </c>
      <c r="Q67" s="16">
        <f t="shared" si="46"/>
        <v>0.211041592724443</v>
      </c>
      <c r="R67" s="11">
        <f t="shared" si="47"/>
        <v>0.13797</v>
      </c>
      <c r="S67" s="17">
        <f t="shared" si="48"/>
        <v>1.52961942976331</v>
      </c>
      <c r="T67" s="3">
        <v>0.01</v>
      </c>
      <c r="U67" s="18">
        <f t="shared" si="49"/>
        <v>0.0152961942976331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0.0384961942976331</v>
      </c>
      <c r="AR67" s="25">
        <f t="shared" si="55"/>
        <v>137.97</v>
      </c>
      <c r="AS67" s="1">
        <f t="shared" si="56"/>
        <v>0.1</v>
      </c>
      <c r="AT67" s="2">
        <f>$E$5/12</f>
        <v>0.883333333333333</v>
      </c>
      <c r="AU67" s="1">
        <f t="shared" si="57"/>
        <v>3143.41617694083</v>
      </c>
    </row>
    <row r="68" s="1" customFormat="1" spans="1:47">
      <c r="A68" s="6"/>
      <c r="B68" s="6"/>
      <c r="C68" s="9">
        <v>8</v>
      </c>
      <c r="D68" s="12">
        <v>27.5554067332258</v>
      </c>
      <c r="E68" s="13">
        <f t="shared" si="58"/>
        <v>29.8352050906452</v>
      </c>
      <c r="F68" s="9" t="s">
        <v>107</v>
      </c>
      <c r="G68" s="6">
        <v>9</v>
      </c>
      <c r="H68" s="11">
        <f t="shared" si="40"/>
        <v>27.5554067332258</v>
      </c>
      <c r="I68" s="11">
        <f t="shared" si="41"/>
        <v>300.705406733226</v>
      </c>
      <c r="J68" s="11">
        <f t="shared" si="42"/>
        <v>0.456900636264723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2.88950065818671</v>
      </c>
      <c r="P68" s="11">
        <f t="shared" si="45"/>
        <v>1.32021468921285</v>
      </c>
      <c r="Q68" s="16">
        <f t="shared" si="46"/>
        <v>0.132021468921284</v>
      </c>
      <c r="R68" s="11">
        <f t="shared" si="47"/>
        <v>0.13797</v>
      </c>
      <c r="S68" s="17">
        <f t="shared" si="48"/>
        <v>0.956885329573708</v>
      </c>
      <c r="T68" s="3">
        <v>0.01</v>
      </c>
      <c r="U68" s="18">
        <f t="shared" si="49"/>
        <v>0.00956885329573708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0.0276188532957371</v>
      </c>
      <c r="AR68" s="25">
        <f t="shared" si="55"/>
        <v>137.97</v>
      </c>
      <c r="AS68" s="1">
        <f t="shared" si="56"/>
        <v>0.1</v>
      </c>
      <c r="AT68" s="2">
        <f>$E$5/12</f>
        <v>0.883333333333333</v>
      </c>
      <c r="AU68" s="1">
        <f t="shared" si="57"/>
        <v>2255.22423248247</v>
      </c>
    </row>
    <row r="69" s="1" customFormat="1" spans="1:47">
      <c r="A69" s="6"/>
      <c r="B69" s="6"/>
      <c r="C69" s="9">
        <v>9</v>
      </c>
      <c r="D69" s="12">
        <v>22.8794563053333</v>
      </c>
      <c r="E69" s="13">
        <f t="shared" si="58"/>
        <v>27.5554067332258</v>
      </c>
      <c r="F69" s="9" t="s">
        <v>107</v>
      </c>
      <c r="G69" s="6">
        <v>10</v>
      </c>
      <c r="H69" s="11">
        <f t="shared" si="40"/>
        <v>22.8794563053333</v>
      </c>
      <c r="I69" s="11">
        <f t="shared" si="41"/>
        <v>296.029456305333</v>
      </c>
      <c r="J69" s="11">
        <f t="shared" si="42"/>
        <v>0.273967230774141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2.94898596897387</v>
      </c>
      <c r="P69" s="11">
        <f t="shared" si="45"/>
        <v>0.807925519511568</v>
      </c>
      <c r="Q69" s="16">
        <f t="shared" si="46"/>
        <v>0.0807925519511568</v>
      </c>
      <c r="R69" s="11">
        <f t="shared" si="47"/>
        <v>0.13797</v>
      </c>
      <c r="S69" s="17">
        <f t="shared" si="48"/>
        <v>0.585580575133412</v>
      </c>
      <c r="T69" s="3">
        <v>0.01</v>
      </c>
      <c r="U69" s="18">
        <f t="shared" si="49"/>
        <v>0.00585580575133412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0.0239058057513341</v>
      </c>
      <c r="AR69" s="25">
        <f t="shared" si="55"/>
        <v>137.97</v>
      </c>
      <c r="AS69" s="1">
        <f t="shared" si="56"/>
        <v>0.1</v>
      </c>
      <c r="AT69" s="2">
        <f>$E$5/12</f>
        <v>0.883333333333333</v>
      </c>
      <c r="AU69" s="1">
        <f t="shared" si="57"/>
        <v>1952.0344255476</v>
      </c>
    </row>
    <row r="70" s="1" customFormat="1" spans="1:47">
      <c r="A70" s="6"/>
      <c r="B70" s="6"/>
      <c r="C70" s="9">
        <v>10</v>
      </c>
      <c r="D70" s="12">
        <v>16.1572041109677</v>
      </c>
      <c r="E70" s="13">
        <f t="shared" si="58"/>
        <v>22.8794563053333</v>
      </c>
      <c r="F70" s="9" t="s">
        <v>107</v>
      </c>
      <c r="G70" s="6">
        <v>11</v>
      </c>
      <c r="H70" s="11">
        <f t="shared" si="40"/>
        <v>16.1572041109677</v>
      </c>
      <c r="I70" s="11">
        <f t="shared" si="41"/>
        <v>289.307204110968</v>
      </c>
      <c r="J70" s="11">
        <f t="shared" si="42"/>
        <v>0.127581687301705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2.03400742698918</v>
      </c>
      <c r="O70" s="11">
        <f t="shared" si="59"/>
        <v>1.48675302247311</v>
      </c>
      <c r="P70" s="11">
        <f t="shared" si="45"/>
        <v>0.18968245920803</v>
      </c>
      <c r="Q70" s="16">
        <f t="shared" si="46"/>
        <v>0.018968245920803</v>
      </c>
      <c r="R70" s="11">
        <f t="shared" si="47"/>
        <v>0.13797</v>
      </c>
      <c r="S70" s="17">
        <f t="shared" si="48"/>
        <v>0.137480944558984</v>
      </c>
      <c r="T70" s="3">
        <v>0.01</v>
      </c>
      <c r="U70" s="18">
        <f t="shared" si="49"/>
        <v>0.00137480944558984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0.0136748094455898</v>
      </c>
      <c r="AR70" s="25">
        <f t="shared" si="55"/>
        <v>137.97</v>
      </c>
      <c r="AS70" s="1">
        <f t="shared" si="56"/>
        <v>0.1</v>
      </c>
      <c r="AT70" s="2">
        <f>$E$5/12</f>
        <v>0.883333333333333</v>
      </c>
      <c r="AU70" s="1">
        <f t="shared" si="57"/>
        <v>1116.61991560795</v>
      </c>
    </row>
    <row r="71" s="1" customFormat="1" spans="1:48">
      <c r="A71" s="6"/>
      <c r="B71" s="6"/>
      <c r="C71" s="9">
        <v>11</v>
      </c>
      <c r="D71" s="12">
        <v>11.3742060410333</v>
      </c>
      <c r="E71" s="13">
        <f t="shared" si="58"/>
        <v>16.1572041109677</v>
      </c>
      <c r="F71" s="9" t="s">
        <v>109</v>
      </c>
      <c r="G71" s="6">
        <v>12</v>
      </c>
      <c r="H71" s="11">
        <f t="shared" si="40"/>
        <v>11.3742060410333</v>
      </c>
      <c r="I71" s="11">
        <f t="shared" si="41"/>
        <v>284.524206041033</v>
      </c>
      <c r="J71" s="11">
        <f t="shared" si="42"/>
        <v>0.072456761310936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2.67677056326508</v>
      </c>
      <c r="P71" s="11">
        <f t="shared" si="45"/>
        <v>0.193950125786638</v>
      </c>
      <c r="Q71" s="16">
        <f t="shared" si="46"/>
        <v>0.0193950125786638</v>
      </c>
      <c r="R71" s="11">
        <f t="shared" si="47"/>
        <v>0.13797</v>
      </c>
      <c r="S71" s="17">
        <f t="shared" si="48"/>
        <v>0.140574129003869</v>
      </c>
      <c r="T71" s="3">
        <v>0.01</v>
      </c>
      <c r="U71" s="18">
        <f t="shared" si="49"/>
        <v>0.00140574129003869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0.0137057412900387</v>
      </c>
      <c r="AR71" s="25">
        <f t="shared" si="55"/>
        <v>137.97</v>
      </c>
      <c r="AS71" s="1">
        <f t="shared" si="56"/>
        <v>0.1</v>
      </c>
      <c r="AT71" s="2">
        <f>$E$5/12</f>
        <v>0.883333333333333</v>
      </c>
      <c r="AU71" s="1">
        <f t="shared" si="57"/>
        <v>1119.14566294473</v>
      </c>
      <c r="AV71" s="1">
        <f>SUM(AU60:AU71)</f>
        <v>20556.2153048607</v>
      </c>
    </row>
    <row r="72" s="1" customFormat="1" spans="1:46">
      <c r="A72" s="6"/>
      <c r="B72" s="6"/>
      <c r="C72" s="9">
        <v>12</v>
      </c>
      <c r="D72" s="12">
        <v>5.12857136090323</v>
      </c>
      <c r="E72" s="13">
        <f t="shared" si="58"/>
        <v>11.3742060410333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6</v>
      </c>
      <c r="E76" s="9"/>
      <c r="F76" s="9"/>
      <c r="G76" s="6">
        <v>1</v>
      </c>
      <c r="H76" s="11">
        <f t="shared" ref="H76:H87" si="60">E77</f>
        <v>6</v>
      </c>
      <c r="I76" s="11">
        <f t="shared" ref="I76:I87" si="61">H76+273.15</f>
        <v>279.15</v>
      </c>
      <c r="J76" s="11">
        <f t="shared" ref="J76:J87" si="62">EXP(($C$18*(I76-$C$16))/($C$19*I76*$C$16))</f>
        <v>0.0374932232426917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0.0029342977618548</v>
      </c>
      <c r="Q76" s="16">
        <f t="shared" ref="Q76:Q87" si="66">P76*$B$78</f>
        <v>0.000381458709041125</v>
      </c>
      <c r="R76" s="11">
        <f t="shared" ref="R76:R87" si="67">L76*$B$78</f>
        <v>0.0101740708333333</v>
      </c>
      <c r="S76" s="17">
        <f t="shared" ref="S76:S87" si="68">Q76/R76</f>
        <v>0.0374932232426918</v>
      </c>
      <c r="T76" s="3">
        <v>0.01</v>
      </c>
      <c r="U76" s="18">
        <f t="shared" ref="U76:U87" si="69">S76*T76</f>
        <v>0.000374932232426918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0.0119749322324269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0.191666666666667</v>
      </c>
      <c r="AU76" s="1">
        <f t="shared" ref="AU76:AU87" si="77">AT76*10000*AS76*0.67*AR76*AQ76</f>
        <v>15.6454916078881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4.83645474529032</v>
      </c>
      <c r="E77" s="13">
        <f t="shared" ref="E77:E88" si="78">D76</f>
        <v>6</v>
      </c>
      <c r="F77" s="9" t="s">
        <v>107</v>
      </c>
      <c r="G77" s="6">
        <v>2</v>
      </c>
      <c r="H77" s="11">
        <f t="shared" si="60"/>
        <v>4.83645474529032</v>
      </c>
      <c r="I77" s="11">
        <f t="shared" si="61"/>
        <v>277.98645474529</v>
      </c>
      <c r="J77" s="11">
        <f t="shared" si="62"/>
        <v>0.0324002219226319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0.153589868904812</v>
      </c>
      <c r="P77" s="11">
        <f t="shared" si="65"/>
        <v>0.00497634583758384</v>
      </c>
      <c r="Q77" s="16">
        <f t="shared" si="66"/>
        <v>0.000646924958885899</v>
      </c>
      <c r="R77" s="11">
        <f t="shared" si="67"/>
        <v>0.0101740708333333</v>
      </c>
      <c r="S77" s="17">
        <f t="shared" si="68"/>
        <v>0.0635856550916059</v>
      </c>
      <c r="T77" s="3">
        <v>0.01</v>
      </c>
      <c r="U77" s="18">
        <f t="shared" si="69"/>
        <v>0.000635856550916059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0.0122358565509161</v>
      </c>
      <c r="AR77" s="25">
        <f t="shared" si="74"/>
        <v>7.82620833333333</v>
      </c>
      <c r="AS77" s="1">
        <f t="shared" si="75"/>
        <v>0.13</v>
      </c>
      <c r="AT77" s="2">
        <f t="shared" si="76"/>
        <v>0.191666666666667</v>
      </c>
      <c r="AU77" s="1">
        <f t="shared" si="77"/>
        <v>15.9863945170637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6.44951526864286</v>
      </c>
      <c r="E78" s="13">
        <f t="shared" si="78"/>
        <v>4.83645474529032</v>
      </c>
      <c r="F78" s="9" t="s">
        <v>107</v>
      </c>
      <c r="G78" s="6">
        <v>3</v>
      </c>
      <c r="H78" s="11">
        <f t="shared" si="60"/>
        <v>6.44951526864286</v>
      </c>
      <c r="I78" s="11">
        <f t="shared" si="61"/>
        <v>279.599515268643</v>
      </c>
      <c r="J78" s="11">
        <f t="shared" si="62"/>
        <v>0.0396558065763222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0.226875606400561</v>
      </c>
      <c r="P78" s="11">
        <f t="shared" si="65"/>
        <v>0.00899693516430646</v>
      </c>
      <c r="Q78" s="16">
        <f t="shared" si="66"/>
        <v>0.00116960157135984</v>
      </c>
      <c r="R78" s="11">
        <f t="shared" si="67"/>
        <v>0.0101740708333333</v>
      </c>
      <c r="S78" s="17">
        <f t="shared" si="68"/>
        <v>0.11495905528079</v>
      </c>
      <c r="T78" s="3">
        <v>0.01</v>
      </c>
      <c r="U78" s="18">
        <f t="shared" si="69"/>
        <v>0.0011495905528079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0.0127495905528079</v>
      </c>
      <c r="AR78" s="25">
        <f t="shared" si="74"/>
        <v>7.82620833333333</v>
      </c>
      <c r="AS78" s="1">
        <f t="shared" si="75"/>
        <v>0.13</v>
      </c>
      <c r="AT78" s="2">
        <f t="shared" si="76"/>
        <v>0.191666666666667</v>
      </c>
      <c r="AU78" s="1">
        <f t="shared" si="77"/>
        <v>16.657598400249</v>
      </c>
    </row>
    <row r="79" s="1" customFormat="1" spans="1:47">
      <c r="A79" s="6"/>
      <c r="B79" s="6"/>
      <c r="C79" s="9">
        <v>3</v>
      </c>
      <c r="D79" s="12">
        <v>10.2693654788065</v>
      </c>
      <c r="E79" s="13">
        <f t="shared" si="78"/>
        <v>6.44951526864286</v>
      </c>
      <c r="F79" s="9" t="s">
        <v>107</v>
      </c>
      <c r="G79" s="6">
        <v>4</v>
      </c>
      <c r="H79" s="11">
        <f t="shared" si="60"/>
        <v>10.2693654788065</v>
      </c>
      <c r="I79" s="11">
        <f t="shared" si="61"/>
        <v>283.419365478806</v>
      </c>
      <c r="J79" s="11">
        <f t="shared" si="62"/>
        <v>0.0634077865212293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0.296140754569588</v>
      </c>
      <c r="P79" s="11">
        <f t="shared" si="65"/>
        <v>0.0187776297459842</v>
      </c>
      <c r="Q79" s="16">
        <f t="shared" si="66"/>
        <v>0.00244109186697795</v>
      </c>
      <c r="R79" s="11">
        <f t="shared" si="67"/>
        <v>0.0101740708333333</v>
      </c>
      <c r="S79" s="17">
        <f t="shared" si="68"/>
        <v>0.239932658909765</v>
      </c>
      <c r="T79" s="3">
        <v>0.01</v>
      </c>
      <c r="U79" s="18">
        <f t="shared" si="69"/>
        <v>0.00239932658909765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0.0214993265890976</v>
      </c>
      <c r="AR79" s="25">
        <f t="shared" si="74"/>
        <v>7.82620833333333</v>
      </c>
      <c r="AS79" s="1">
        <f t="shared" si="75"/>
        <v>0.13</v>
      </c>
      <c r="AT79" s="2">
        <f t="shared" si="76"/>
        <v>0.191666666666667</v>
      </c>
      <c r="AU79" s="1">
        <f t="shared" si="77"/>
        <v>28.0893058262261</v>
      </c>
    </row>
    <row r="80" s="1" customFormat="1" spans="1:47">
      <c r="A80" s="6"/>
      <c r="B80" s="6"/>
      <c r="C80" s="9">
        <v>4</v>
      </c>
      <c r="D80" s="12">
        <v>17.7311356694333</v>
      </c>
      <c r="E80" s="13">
        <f t="shared" si="78"/>
        <v>10.2693654788065</v>
      </c>
      <c r="F80" s="9" t="s">
        <v>107</v>
      </c>
      <c r="G80" s="6">
        <v>5</v>
      </c>
      <c r="H80" s="11">
        <f t="shared" si="60"/>
        <v>17.7311356694333</v>
      </c>
      <c r="I80" s="11">
        <f t="shared" si="61"/>
        <v>290.881135669433</v>
      </c>
      <c r="J80" s="11">
        <f t="shared" si="62"/>
        <v>0.153065190500481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0.263494968582424</v>
      </c>
      <c r="O80" s="11">
        <f t="shared" si="79"/>
        <v>0.0921302395745135</v>
      </c>
      <c r="P80" s="11">
        <f t="shared" si="65"/>
        <v>0.0141019326713279</v>
      </c>
      <c r="Q80" s="16">
        <f t="shared" si="66"/>
        <v>0.00183325124727263</v>
      </c>
      <c r="R80" s="11">
        <f t="shared" si="67"/>
        <v>0.0101740708333333</v>
      </c>
      <c r="S80" s="17">
        <f t="shared" si="68"/>
        <v>0.180188567320206</v>
      </c>
      <c r="T80" s="3">
        <v>0.01</v>
      </c>
      <c r="U80" s="18">
        <f t="shared" si="69"/>
        <v>0.00180188567320206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0.0209018856732021</v>
      </c>
      <c r="AR80" s="25">
        <f t="shared" si="74"/>
        <v>7.82620833333333</v>
      </c>
      <c r="AS80" s="1">
        <f t="shared" si="75"/>
        <v>0.13</v>
      </c>
      <c r="AT80" s="2">
        <f t="shared" si="76"/>
        <v>0.191666666666667</v>
      </c>
      <c r="AU80" s="1">
        <f t="shared" si="77"/>
        <v>27.3087371637545</v>
      </c>
    </row>
    <row r="81" s="1" customFormat="1" spans="1:47">
      <c r="A81" s="6"/>
      <c r="B81" s="6"/>
      <c r="C81" s="9">
        <v>5</v>
      </c>
      <c r="D81" s="12">
        <v>22.7325176135484</v>
      </c>
      <c r="E81" s="13">
        <f t="shared" si="78"/>
        <v>17.7311356694333</v>
      </c>
      <c r="F81" s="9" t="s">
        <v>109</v>
      </c>
      <c r="G81" s="6">
        <v>6</v>
      </c>
      <c r="H81" s="11">
        <f t="shared" si="60"/>
        <v>22.7325176135484</v>
      </c>
      <c r="I81" s="11">
        <f t="shared" si="61"/>
        <v>295.882517613548</v>
      </c>
      <c r="J81" s="11">
        <f t="shared" si="62"/>
        <v>0.269528546817727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0.156290390236519</v>
      </c>
      <c r="P81" s="11">
        <f t="shared" si="65"/>
        <v>0.0421247217620244</v>
      </c>
      <c r="Q81" s="16">
        <f t="shared" si="66"/>
        <v>0.00547621382906317</v>
      </c>
      <c r="R81" s="11">
        <f t="shared" si="67"/>
        <v>0.0101740708333333</v>
      </c>
      <c r="S81" s="17">
        <f t="shared" si="68"/>
        <v>0.538251985736276</v>
      </c>
      <c r="T81" s="3">
        <v>0.01</v>
      </c>
      <c r="U81" s="18">
        <f t="shared" si="69"/>
        <v>0.00538251985736276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0.0244825198573628</v>
      </c>
      <c r="AR81" s="25">
        <f t="shared" si="74"/>
        <v>7.82620833333333</v>
      </c>
      <c r="AS81" s="1">
        <f t="shared" si="75"/>
        <v>0.13</v>
      </c>
      <c r="AT81" s="2">
        <f t="shared" si="76"/>
        <v>0.191666666666667</v>
      </c>
      <c r="AU81" s="1">
        <f t="shared" si="77"/>
        <v>31.9869082792039</v>
      </c>
    </row>
    <row r="82" s="1" customFormat="1" spans="1:47">
      <c r="A82" s="6"/>
      <c r="B82" s="6"/>
      <c r="C82" s="9">
        <v>6</v>
      </c>
      <c r="D82" s="12">
        <v>24.8234120303333</v>
      </c>
      <c r="E82" s="13">
        <f t="shared" si="78"/>
        <v>22.7325176135484</v>
      </c>
      <c r="F82" s="9" t="s">
        <v>107</v>
      </c>
      <c r="G82" s="6">
        <v>7</v>
      </c>
      <c r="H82" s="11">
        <f t="shared" si="60"/>
        <v>24.8234120303333</v>
      </c>
      <c r="I82" s="11">
        <f t="shared" si="61"/>
        <v>297.973412030333</v>
      </c>
      <c r="J82" s="11">
        <f t="shared" si="62"/>
        <v>0.339538969895093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0.192427751807828</v>
      </c>
      <c r="P82" s="11">
        <f t="shared" si="65"/>
        <v>0.0653367206280585</v>
      </c>
      <c r="Q82" s="16">
        <f t="shared" si="66"/>
        <v>0.0084937736816476</v>
      </c>
      <c r="R82" s="11">
        <f t="shared" si="67"/>
        <v>0.0101740708333333</v>
      </c>
      <c r="S82" s="17">
        <f t="shared" si="68"/>
        <v>0.834845149084225</v>
      </c>
      <c r="T82" s="3">
        <v>0.01</v>
      </c>
      <c r="U82" s="18">
        <f t="shared" si="69"/>
        <v>0.00834845149084225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0.0332484514908423</v>
      </c>
      <c r="AR82" s="25">
        <f t="shared" si="74"/>
        <v>7.82620833333333</v>
      </c>
      <c r="AS82" s="1">
        <f t="shared" si="75"/>
        <v>0.13</v>
      </c>
      <c r="AT82" s="2">
        <f t="shared" si="76"/>
        <v>0.191666666666667</v>
      </c>
      <c r="AU82" s="1">
        <f t="shared" si="77"/>
        <v>43.4397755810783</v>
      </c>
    </row>
    <row r="83" s="1" customFormat="1" spans="1:47">
      <c r="A83" s="6"/>
      <c r="B83" s="6"/>
      <c r="C83" s="9">
        <v>7</v>
      </c>
      <c r="D83" s="12">
        <v>29.8352050906452</v>
      </c>
      <c r="E83" s="13">
        <f t="shared" si="78"/>
        <v>24.8234120303333</v>
      </c>
      <c r="F83" s="9" t="s">
        <v>107</v>
      </c>
      <c r="G83" s="6">
        <v>8</v>
      </c>
      <c r="H83" s="11">
        <f t="shared" si="60"/>
        <v>29.8352050906452</v>
      </c>
      <c r="I83" s="11">
        <f t="shared" si="61"/>
        <v>302.985205090645</v>
      </c>
      <c r="J83" s="11">
        <f t="shared" si="62"/>
        <v>0.582952946996981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0.205353114513103</v>
      </c>
      <c r="P83" s="11">
        <f t="shared" si="65"/>
        <v>0.119711203280422</v>
      </c>
      <c r="Q83" s="16">
        <f t="shared" si="66"/>
        <v>0.0155624564264548</v>
      </c>
      <c r="R83" s="11">
        <f t="shared" si="67"/>
        <v>0.0101740708333333</v>
      </c>
      <c r="S83" s="17">
        <f t="shared" si="68"/>
        <v>1.52961942976331</v>
      </c>
      <c r="T83" s="3">
        <v>0.01</v>
      </c>
      <c r="U83" s="18">
        <f t="shared" si="69"/>
        <v>0.0152961942976331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0.0401961942976331</v>
      </c>
      <c r="AR83" s="25">
        <f t="shared" si="74"/>
        <v>7.82620833333333</v>
      </c>
      <c r="AS83" s="1">
        <f t="shared" si="75"/>
        <v>0.13</v>
      </c>
      <c r="AT83" s="2">
        <f t="shared" si="76"/>
        <v>0.191666666666667</v>
      </c>
      <c r="AU83" s="1">
        <f t="shared" si="77"/>
        <v>52.5171423392016</v>
      </c>
    </row>
    <row r="84" s="1" customFormat="1" spans="1:47">
      <c r="A84" s="6"/>
      <c r="B84" s="6"/>
      <c r="C84" s="9">
        <v>8</v>
      </c>
      <c r="D84" s="12">
        <v>27.5554067332258</v>
      </c>
      <c r="E84" s="13">
        <f t="shared" si="78"/>
        <v>29.8352050906452</v>
      </c>
      <c r="F84" s="9" t="s">
        <v>107</v>
      </c>
      <c r="G84" s="6">
        <v>9</v>
      </c>
      <c r="H84" s="11">
        <f t="shared" si="60"/>
        <v>27.5554067332258</v>
      </c>
      <c r="I84" s="11">
        <f t="shared" si="61"/>
        <v>300.705406733226</v>
      </c>
      <c r="J84" s="11">
        <f t="shared" si="62"/>
        <v>0.456900636264723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0.163903994566014</v>
      </c>
      <c r="P84" s="11">
        <f t="shared" si="65"/>
        <v>0.0748878394035416</v>
      </c>
      <c r="Q84" s="16">
        <f t="shared" si="66"/>
        <v>0.00973541912246041</v>
      </c>
      <c r="R84" s="11">
        <f t="shared" si="67"/>
        <v>0.0101740708333333</v>
      </c>
      <c r="S84" s="17">
        <f t="shared" si="68"/>
        <v>0.956885329573711</v>
      </c>
      <c r="T84" s="3">
        <v>0.01</v>
      </c>
      <c r="U84" s="18">
        <f t="shared" si="69"/>
        <v>0.00956885329573711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0.0286688532957371</v>
      </c>
      <c r="AR84" s="25">
        <f t="shared" si="74"/>
        <v>7.82620833333333</v>
      </c>
      <c r="AS84" s="1">
        <f t="shared" si="75"/>
        <v>0.13</v>
      </c>
      <c r="AT84" s="2">
        <f t="shared" si="76"/>
        <v>0.191666666666667</v>
      </c>
      <c r="AU84" s="1">
        <f t="shared" si="77"/>
        <v>37.4564377434749</v>
      </c>
    </row>
    <row r="85" s="1" customFormat="1" spans="1:47">
      <c r="A85" s="6"/>
      <c r="B85" s="6"/>
      <c r="C85" s="9">
        <v>9</v>
      </c>
      <c r="D85" s="12">
        <v>22.8794563053333</v>
      </c>
      <c r="E85" s="13">
        <f t="shared" si="78"/>
        <v>27.5554067332258</v>
      </c>
      <c r="F85" s="9" t="s">
        <v>107</v>
      </c>
      <c r="G85" s="6">
        <v>10</v>
      </c>
      <c r="H85" s="11">
        <f t="shared" si="60"/>
        <v>22.8794563053333</v>
      </c>
      <c r="I85" s="11">
        <f t="shared" si="61"/>
        <v>296.029456305333</v>
      </c>
      <c r="J85" s="11">
        <f t="shared" si="62"/>
        <v>0.273967230774141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0.167278238495806</v>
      </c>
      <c r="P85" s="11">
        <f t="shared" si="65"/>
        <v>0.0458287557694723</v>
      </c>
      <c r="Q85" s="16">
        <f t="shared" si="66"/>
        <v>0.0059577382500314</v>
      </c>
      <c r="R85" s="11">
        <f t="shared" si="67"/>
        <v>0.0101740708333333</v>
      </c>
      <c r="S85" s="17">
        <f t="shared" si="68"/>
        <v>0.585580575133414</v>
      </c>
      <c r="T85" s="3">
        <v>0.01</v>
      </c>
      <c r="U85" s="18">
        <f t="shared" si="69"/>
        <v>0.00585580575133414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0.0249558057513341</v>
      </c>
      <c r="AR85" s="25">
        <f t="shared" si="74"/>
        <v>7.82620833333333</v>
      </c>
      <c r="AS85" s="1">
        <f t="shared" si="75"/>
        <v>0.13</v>
      </c>
      <c r="AT85" s="2">
        <f t="shared" si="76"/>
        <v>0.191666666666667</v>
      </c>
      <c r="AU85" s="1">
        <f t="shared" si="77"/>
        <v>32.6052658897973</v>
      </c>
    </row>
    <row r="86" s="1" customFormat="1" spans="1:47">
      <c r="A86" s="6"/>
      <c r="B86" s="6"/>
      <c r="C86" s="9">
        <v>10</v>
      </c>
      <c r="D86" s="12">
        <v>16.1572041109677</v>
      </c>
      <c r="E86" s="13">
        <f t="shared" si="78"/>
        <v>22.8794563053333</v>
      </c>
      <c r="F86" s="9" t="s">
        <v>107</v>
      </c>
      <c r="G86" s="6">
        <v>11</v>
      </c>
      <c r="H86" s="11">
        <f t="shared" si="60"/>
        <v>16.1572041109677</v>
      </c>
      <c r="I86" s="11">
        <f t="shared" si="61"/>
        <v>289.307204110968</v>
      </c>
      <c r="J86" s="11">
        <f t="shared" si="62"/>
        <v>0.127581687301705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0.115377008590017</v>
      </c>
      <c r="O86" s="11">
        <f t="shared" si="79"/>
        <v>0.08433455746965</v>
      </c>
      <c r="P86" s="11">
        <f t="shared" si="65"/>
        <v>0.0107595451398206</v>
      </c>
      <c r="Q86" s="16">
        <f t="shared" si="66"/>
        <v>0.00139874086817668</v>
      </c>
      <c r="R86" s="11">
        <f t="shared" si="67"/>
        <v>0.0101740708333333</v>
      </c>
      <c r="S86" s="17">
        <f t="shared" si="68"/>
        <v>0.137480944558984</v>
      </c>
      <c r="T86" s="3">
        <v>0.01</v>
      </c>
      <c r="U86" s="18">
        <f t="shared" si="69"/>
        <v>0.00137480944558984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0.0129748094455898</v>
      </c>
      <c r="AR86" s="25">
        <f t="shared" si="74"/>
        <v>7.82620833333333</v>
      </c>
      <c r="AS86" s="1">
        <f t="shared" si="75"/>
        <v>0.13</v>
      </c>
      <c r="AT86" s="2">
        <f t="shared" si="76"/>
        <v>0.191666666666667</v>
      </c>
      <c r="AU86" s="1">
        <f t="shared" si="77"/>
        <v>16.9518514472447</v>
      </c>
    </row>
    <row r="87" s="1" customFormat="1" spans="1:48">
      <c r="A87" s="6"/>
      <c r="B87" s="6"/>
      <c r="C87" s="9">
        <v>11</v>
      </c>
      <c r="D87" s="12">
        <v>11.3742060410333</v>
      </c>
      <c r="E87" s="13">
        <f t="shared" si="78"/>
        <v>16.1572041109677</v>
      </c>
      <c r="F87" s="9" t="s">
        <v>109</v>
      </c>
      <c r="G87" s="6">
        <v>12</v>
      </c>
      <c r="H87" s="11">
        <f t="shared" si="60"/>
        <v>11.3742060410333</v>
      </c>
      <c r="I87" s="11">
        <f t="shared" si="61"/>
        <v>284.524206041033</v>
      </c>
      <c r="J87" s="11">
        <f t="shared" si="62"/>
        <v>0.072456761310936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0.151837095663163</v>
      </c>
      <c r="P87" s="11">
        <f t="shared" si="65"/>
        <v>0.0110016241986115</v>
      </c>
      <c r="Q87" s="16">
        <f t="shared" si="66"/>
        <v>0.0014302111458195</v>
      </c>
      <c r="R87" s="11">
        <f t="shared" si="67"/>
        <v>0.0101740708333333</v>
      </c>
      <c r="S87" s="17">
        <f t="shared" si="68"/>
        <v>0.140574129003869</v>
      </c>
      <c r="T87" s="3">
        <v>0.01</v>
      </c>
      <c r="U87" s="18">
        <f t="shared" si="69"/>
        <v>0.00140574129003869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0.0130057412900387</v>
      </c>
      <c r="AR87" s="25">
        <f t="shared" si="74"/>
        <v>7.82620833333333</v>
      </c>
      <c r="AS87" s="1">
        <f t="shared" si="75"/>
        <v>0.13</v>
      </c>
      <c r="AT87" s="2">
        <f t="shared" si="76"/>
        <v>0.191666666666667</v>
      </c>
      <c r="AU87" s="1">
        <f t="shared" si="77"/>
        <v>16.9922645287843</v>
      </c>
      <c r="AV87" s="1">
        <f>SUM(AU76:AU87)</f>
        <v>335.637173323967</v>
      </c>
    </row>
    <row r="88" s="1" customFormat="1" spans="1:46">
      <c r="A88" s="6"/>
      <c r="B88" s="6"/>
      <c r="C88" s="9">
        <v>12</v>
      </c>
      <c r="D88" s="12">
        <v>5.12857136090323</v>
      </c>
      <c r="E88" s="13">
        <f t="shared" si="78"/>
        <v>11.3742060410333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6</v>
      </c>
      <c r="E91" s="9"/>
      <c r="F91" s="9"/>
      <c r="G91" s="6">
        <v>1</v>
      </c>
      <c r="H91" s="11">
        <f t="shared" ref="H91:H102" si="80">E92</f>
        <v>6</v>
      </c>
      <c r="I91" s="11">
        <f t="shared" ref="I91:I102" si="81">H91+273.15</f>
        <v>279.15</v>
      </c>
      <c r="J91" s="11">
        <f t="shared" ref="J91:J102" si="82">EXP(($C$18*(I91-$C$16))/($C$19*I91*$C$16))</f>
        <v>0.0374932232426917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0.00284648550858515</v>
      </c>
      <c r="Q91" s="16">
        <f t="shared" ref="Q91:Q102" si="86">P91*$B$93</f>
        <v>0.000512367391545327</v>
      </c>
      <c r="R91" s="11">
        <f t="shared" ref="R91:R102" si="87">L91*$B$93</f>
        <v>0.0136656</v>
      </c>
      <c r="S91" s="17">
        <f t="shared" ref="S91:S102" si="88">Q91/R91</f>
        <v>0.0374932232426917</v>
      </c>
      <c r="T91" s="3">
        <v>0.01</v>
      </c>
      <c r="U91" s="18">
        <f t="shared" ref="U91:U102" si="89">S91*T91</f>
        <v>0.000374932232426917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0.0151749322324269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127.425</v>
      </c>
      <c r="AU91" s="1">
        <f t="shared" ref="AU91:AU102" si="96">AT91*10000*AS91*0.67*AR91*AQ91</f>
        <v>17704.5506968933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4.83645474529032</v>
      </c>
      <c r="E92" s="13">
        <f t="shared" ref="E92:E103" si="97">D91</f>
        <v>6</v>
      </c>
      <c r="F92" s="9" t="s">
        <v>107</v>
      </c>
      <c r="G92" s="6">
        <v>2</v>
      </c>
      <c r="H92" s="11">
        <f t="shared" si="80"/>
        <v>4.83645474529032</v>
      </c>
      <c r="I92" s="11">
        <f t="shared" si="81"/>
        <v>277.98645474529</v>
      </c>
      <c r="J92" s="11">
        <f t="shared" si="82"/>
        <v>0.0324002219226319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0.148993514491415</v>
      </c>
      <c r="P92" s="11">
        <f t="shared" si="85"/>
        <v>0.00482742293455471</v>
      </c>
      <c r="Q92" s="16">
        <f t="shared" si="86"/>
        <v>0.000868936128219847</v>
      </c>
      <c r="R92" s="11">
        <f t="shared" si="87"/>
        <v>0.0136656</v>
      </c>
      <c r="S92" s="17">
        <f t="shared" si="88"/>
        <v>0.0635856550916057</v>
      </c>
      <c r="T92" s="3">
        <v>0.01</v>
      </c>
      <c r="U92" s="18">
        <f t="shared" si="89"/>
        <v>0.000635856550916057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0.0154358565509161</v>
      </c>
      <c r="AR92" s="25">
        <f t="shared" si="93"/>
        <v>7.592</v>
      </c>
      <c r="AS92" s="1">
        <f t="shared" si="94"/>
        <v>0.18</v>
      </c>
      <c r="AT92" s="2">
        <f t="shared" si="95"/>
        <v>127.425</v>
      </c>
      <c r="AU92" s="1">
        <f t="shared" si="96"/>
        <v>18008.9703644074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6.44951526864286</v>
      </c>
      <c r="E93" s="13">
        <f t="shared" si="97"/>
        <v>4.83645474529032</v>
      </c>
      <c r="F93" s="9" t="s">
        <v>107</v>
      </c>
      <c r="G93" s="6">
        <v>3</v>
      </c>
      <c r="H93" s="11">
        <f t="shared" si="80"/>
        <v>6.44951526864286</v>
      </c>
      <c r="I93" s="11">
        <f t="shared" si="81"/>
        <v>279.599515268643</v>
      </c>
      <c r="J93" s="11">
        <f t="shared" si="82"/>
        <v>0.0396558065763222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0.22008609155686</v>
      </c>
      <c r="P93" s="11">
        <f t="shared" si="85"/>
        <v>0.00872769147691758</v>
      </c>
      <c r="Q93" s="16">
        <f t="shared" si="86"/>
        <v>0.00157098446584516</v>
      </c>
      <c r="R93" s="11">
        <f t="shared" si="87"/>
        <v>0.0136656</v>
      </c>
      <c r="S93" s="17">
        <f t="shared" si="88"/>
        <v>0.11495905528079</v>
      </c>
      <c r="T93" s="3">
        <v>0.01</v>
      </c>
      <c r="U93" s="18">
        <f t="shared" si="89"/>
        <v>0.0011495905528079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0.0159495905528079</v>
      </c>
      <c r="AR93" s="25">
        <f t="shared" si="93"/>
        <v>7.592</v>
      </c>
      <c r="AS93" s="1">
        <f t="shared" si="94"/>
        <v>0.18</v>
      </c>
      <c r="AT93" s="2">
        <f t="shared" si="95"/>
        <v>127.425</v>
      </c>
      <c r="AU93" s="1">
        <f t="shared" si="96"/>
        <v>18608.3423775341</v>
      </c>
    </row>
    <row r="94" s="1" customFormat="1" spans="1:47">
      <c r="A94" s="6"/>
      <c r="B94" s="6"/>
      <c r="C94" s="9">
        <v>3</v>
      </c>
      <c r="D94" s="12">
        <v>10.2693654788065</v>
      </c>
      <c r="E94" s="13">
        <f t="shared" si="97"/>
        <v>6.44951526864286</v>
      </c>
      <c r="F94" s="9" t="s">
        <v>107</v>
      </c>
      <c r="G94" s="6">
        <v>4</v>
      </c>
      <c r="H94" s="11">
        <f t="shared" si="80"/>
        <v>10.2693654788065</v>
      </c>
      <c r="I94" s="11">
        <f t="shared" si="81"/>
        <v>283.419365478806</v>
      </c>
      <c r="J94" s="11">
        <f t="shared" si="82"/>
        <v>0.0634077865212293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0.287278400079943</v>
      </c>
      <c r="P94" s="11">
        <f t="shared" si="85"/>
        <v>0.0182156874644293</v>
      </c>
      <c r="Q94" s="16">
        <f t="shared" si="86"/>
        <v>0.00327882374359727</v>
      </c>
      <c r="R94" s="11">
        <f t="shared" si="87"/>
        <v>0.0136656</v>
      </c>
      <c r="S94" s="17">
        <f t="shared" si="88"/>
        <v>0.239932658909764</v>
      </c>
      <c r="T94" s="3">
        <v>0.01</v>
      </c>
      <c r="U94" s="18">
        <f t="shared" si="89"/>
        <v>0.00239932658909764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0.0294993265890976</v>
      </c>
      <c r="AR94" s="25">
        <f t="shared" si="93"/>
        <v>7.592</v>
      </c>
      <c r="AS94" s="1">
        <f t="shared" si="94"/>
        <v>0.18</v>
      </c>
      <c r="AT94" s="2">
        <f t="shared" si="95"/>
        <v>127.425</v>
      </c>
      <c r="AU94" s="1">
        <f t="shared" si="96"/>
        <v>34416.7812495968</v>
      </c>
    </row>
    <row r="95" s="1" customFormat="1" spans="1:47">
      <c r="A95" s="6"/>
      <c r="B95" s="6"/>
      <c r="C95" s="9">
        <v>4</v>
      </c>
      <c r="D95" s="12">
        <v>17.7311356694333</v>
      </c>
      <c r="E95" s="13">
        <f t="shared" si="97"/>
        <v>10.2693654788065</v>
      </c>
      <c r="F95" s="9" t="s">
        <v>107</v>
      </c>
      <c r="G95" s="6">
        <v>5</v>
      </c>
      <c r="H95" s="11">
        <f t="shared" si="80"/>
        <v>17.7311356694333</v>
      </c>
      <c r="I95" s="11">
        <f t="shared" si="81"/>
        <v>290.881135669433</v>
      </c>
      <c r="J95" s="11">
        <f t="shared" si="82"/>
        <v>0.153065190500481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0.255609576984738</v>
      </c>
      <c r="O95" s="11">
        <f t="shared" si="98"/>
        <v>0.0893731356307756</v>
      </c>
      <c r="P95" s="11">
        <f t="shared" si="85"/>
        <v>0.01367991603095</v>
      </c>
      <c r="Q95" s="16">
        <f t="shared" si="86"/>
        <v>0.002462384885571</v>
      </c>
      <c r="R95" s="11">
        <f t="shared" si="87"/>
        <v>0.0136656</v>
      </c>
      <c r="S95" s="17">
        <f t="shared" si="88"/>
        <v>0.180188567320206</v>
      </c>
      <c r="T95" s="3">
        <v>0.01</v>
      </c>
      <c r="U95" s="18">
        <f t="shared" si="89"/>
        <v>0.00180188567320206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0.0289018856732021</v>
      </c>
      <c r="AR95" s="25">
        <f t="shared" si="93"/>
        <v>7.592</v>
      </c>
      <c r="AS95" s="1">
        <f t="shared" si="94"/>
        <v>0.18</v>
      </c>
      <c r="AT95" s="2">
        <f t="shared" si="95"/>
        <v>127.425</v>
      </c>
      <c r="AU95" s="1">
        <f t="shared" si="96"/>
        <v>33719.748615654</v>
      </c>
    </row>
    <row r="96" s="1" customFormat="1" spans="1:47">
      <c r="A96" s="6"/>
      <c r="B96" s="6"/>
      <c r="C96" s="9">
        <v>5</v>
      </c>
      <c r="D96" s="12">
        <v>22.7325176135484</v>
      </c>
      <c r="E96" s="13">
        <f t="shared" si="97"/>
        <v>17.7311356694333</v>
      </c>
      <c r="F96" s="9" t="s">
        <v>109</v>
      </c>
      <c r="G96" s="6">
        <v>6</v>
      </c>
      <c r="H96" s="11">
        <f t="shared" si="80"/>
        <v>22.7325176135484</v>
      </c>
      <c r="I96" s="11">
        <f t="shared" si="81"/>
        <v>295.882517613548</v>
      </c>
      <c r="J96" s="11">
        <f t="shared" si="82"/>
        <v>0.269528546817727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0.151613219599826</v>
      </c>
      <c r="P96" s="11">
        <f t="shared" si="85"/>
        <v>0.0408640907570979</v>
      </c>
      <c r="Q96" s="16">
        <f t="shared" si="86"/>
        <v>0.00735553633627763</v>
      </c>
      <c r="R96" s="11">
        <f t="shared" si="87"/>
        <v>0.0136656</v>
      </c>
      <c r="S96" s="17">
        <f t="shared" si="88"/>
        <v>0.538251985736274</v>
      </c>
      <c r="T96" s="3">
        <v>0.01</v>
      </c>
      <c r="U96" s="18">
        <f t="shared" si="89"/>
        <v>0.00538251985736274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0.0324825198573627</v>
      </c>
      <c r="AR96" s="25">
        <f t="shared" si="93"/>
        <v>7.592</v>
      </c>
      <c r="AS96" s="1">
        <f t="shared" si="94"/>
        <v>0.18</v>
      </c>
      <c r="AT96" s="2">
        <f t="shared" si="95"/>
        <v>127.425</v>
      </c>
      <c r="AU96" s="1">
        <f t="shared" si="96"/>
        <v>37897.2644338162</v>
      </c>
    </row>
    <row r="97" s="1" customFormat="1" spans="1:47">
      <c r="A97" s="6"/>
      <c r="B97" s="6"/>
      <c r="C97" s="9">
        <v>6</v>
      </c>
      <c r="D97" s="12">
        <v>24.8234120303333</v>
      </c>
      <c r="E97" s="13">
        <f t="shared" si="97"/>
        <v>22.7325176135484</v>
      </c>
      <c r="F97" s="9" t="s">
        <v>107</v>
      </c>
      <c r="G97" s="6">
        <v>7</v>
      </c>
      <c r="H97" s="11">
        <f t="shared" si="80"/>
        <v>24.8234120303333</v>
      </c>
      <c r="I97" s="11">
        <f t="shared" si="81"/>
        <v>297.973412030333</v>
      </c>
      <c r="J97" s="11">
        <f t="shared" si="82"/>
        <v>0.339538969895093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0.186669128842728</v>
      </c>
      <c r="P97" s="11">
        <f t="shared" si="85"/>
        <v>0.0633814437184742</v>
      </c>
      <c r="Q97" s="16">
        <f t="shared" si="86"/>
        <v>0.0114086598693253</v>
      </c>
      <c r="R97" s="11">
        <f t="shared" si="87"/>
        <v>0.0136656</v>
      </c>
      <c r="S97" s="17">
        <f t="shared" si="88"/>
        <v>0.834845149084222</v>
      </c>
      <c r="T97" s="3">
        <v>0.01</v>
      </c>
      <c r="U97" s="18">
        <f t="shared" si="89"/>
        <v>0.00834845149084222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0.0428484514908422</v>
      </c>
      <c r="AR97" s="25">
        <f t="shared" si="93"/>
        <v>7.592</v>
      </c>
      <c r="AS97" s="1">
        <f t="shared" si="94"/>
        <v>0.18</v>
      </c>
      <c r="AT97" s="2">
        <f t="shared" si="95"/>
        <v>127.425</v>
      </c>
      <c r="AU97" s="1">
        <f t="shared" si="96"/>
        <v>49991.1676759868</v>
      </c>
    </row>
    <row r="98" s="1" customFormat="1" spans="1:47">
      <c r="A98" s="6"/>
      <c r="B98" s="6"/>
      <c r="C98" s="9">
        <v>7</v>
      </c>
      <c r="D98" s="12">
        <v>29.8352050906452</v>
      </c>
      <c r="E98" s="13">
        <f t="shared" si="97"/>
        <v>24.8234120303333</v>
      </c>
      <c r="F98" s="9" t="s">
        <v>107</v>
      </c>
      <c r="G98" s="6">
        <v>8</v>
      </c>
      <c r="H98" s="11">
        <f t="shared" si="80"/>
        <v>29.8352050906452</v>
      </c>
      <c r="I98" s="11">
        <f t="shared" si="81"/>
        <v>302.985205090645</v>
      </c>
      <c r="J98" s="11">
        <f t="shared" si="82"/>
        <v>0.582952946996981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0.199207685124254</v>
      </c>
      <c r="P98" s="11">
        <f t="shared" si="85"/>
        <v>0.11612870710763</v>
      </c>
      <c r="Q98" s="16">
        <f t="shared" si="86"/>
        <v>0.0209031672793734</v>
      </c>
      <c r="R98" s="11">
        <f t="shared" si="87"/>
        <v>0.0136656</v>
      </c>
      <c r="S98" s="17">
        <f t="shared" si="88"/>
        <v>1.52961942976331</v>
      </c>
      <c r="T98" s="3">
        <v>0.01</v>
      </c>
      <c r="U98" s="18">
        <f t="shared" si="89"/>
        <v>0.0152961942976331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0.0497961942976331</v>
      </c>
      <c r="AR98" s="25">
        <f t="shared" si="93"/>
        <v>7.592</v>
      </c>
      <c r="AS98" s="1">
        <f t="shared" si="94"/>
        <v>0.18</v>
      </c>
      <c r="AT98" s="2">
        <f t="shared" si="95"/>
        <v>127.425</v>
      </c>
      <c r="AU98" s="1">
        <f t="shared" si="96"/>
        <v>58097.0796410469</v>
      </c>
    </row>
    <row r="99" s="1" customFormat="1" spans="1:47">
      <c r="A99" s="6"/>
      <c r="B99" s="6"/>
      <c r="C99" s="9">
        <v>8</v>
      </c>
      <c r="D99" s="12">
        <v>27.5554067332258</v>
      </c>
      <c r="E99" s="13">
        <f t="shared" si="97"/>
        <v>29.8352050906452</v>
      </c>
      <c r="F99" s="9" t="s">
        <v>107</v>
      </c>
      <c r="G99" s="6">
        <v>9</v>
      </c>
      <c r="H99" s="11">
        <f t="shared" si="80"/>
        <v>27.5554067332258</v>
      </c>
      <c r="I99" s="11">
        <f t="shared" si="81"/>
        <v>300.705406733226</v>
      </c>
      <c r="J99" s="11">
        <f t="shared" si="82"/>
        <v>0.456900636264723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0.158998978016623</v>
      </c>
      <c r="P99" s="11">
        <f t="shared" si="85"/>
        <v>0.0726467342212359</v>
      </c>
      <c r="Q99" s="16">
        <f t="shared" si="86"/>
        <v>0.0130764121598225</v>
      </c>
      <c r="R99" s="11">
        <f t="shared" si="87"/>
        <v>0.0136656</v>
      </c>
      <c r="S99" s="17">
        <f t="shared" si="88"/>
        <v>0.956885329573708</v>
      </c>
      <c r="T99" s="3">
        <v>0.01</v>
      </c>
      <c r="U99" s="18">
        <f t="shared" si="89"/>
        <v>0.00956885329573708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0.0366688532957371</v>
      </c>
      <c r="AR99" s="25">
        <f t="shared" si="93"/>
        <v>7.592</v>
      </c>
      <c r="AS99" s="1">
        <f t="shared" si="94"/>
        <v>0.18</v>
      </c>
      <c r="AT99" s="2">
        <f t="shared" si="95"/>
        <v>127.425</v>
      </c>
      <c r="AU99" s="1">
        <f t="shared" si="96"/>
        <v>42781.447865978</v>
      </c>
    </row>
    <row r="100" s="1" customFormat="1" spans="1:47">
      <c r="A100" s="6"/>
      <c r="B100" s="6"/>
      <c r="C100" s="9">
        <v>9</v>
      </c>
      <c r="D100" s="12">
        <v>22.8794563053333</v>
      </c>
      <c r="E100" s="13">
        <f t="shared" si="97"/>
        <v>27.5554067332258</v>
      </c>
      <c r="F100" s="9" t="s">
        <v>107</v>
      </c>
      <c r="G100" s="6">
        <v>10</v>
      </c>
      <c r="H100" s="11">
        <f t="shared" si="80"/>
        <v>22.8794563053333</v>
      </c>
      <c r="I100" s="11">
        <f t="shared" si="81"/>
        <v>296.029456305333</v>
      </c>
      <c r="J100" s="11">
        <f t="shared" si="82"/>
        <v>0.273967230774141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0.162272243795387</v>
      </c>
      <c r="P100" s="11">
        <f t="shared" si="85"/>
        <v>0.0444572772641286</v>
      </c>
      <c r="Q100" s="16">
        <f t="shared" si="86"/>
        <v>0.00800230990754315</v>
      </c>
      <c r="R100" s="11">
        <f t="shared" si="87"/>
        <v>0.0136656</v>
      </c>
      <c r="S100" s="17">
        <f t="shared" si="88"/>
        <v>0.585580575133412</v>
      </c>
      <c r="T100" s="3">
        <v>0.01</v>
      </c>
      <c r="U100" s="18">
        <f t="shared" si="89"/>
        <v>0.00585580575133412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0.0329558057513341</v>
      </c>
      <c r="AR100" s="25">
        <f t="shared" si="93"/>
        <v>7.592</v>
      </c>
      <c r="AS100" s="1">
        <f t="shared" si="94"/>
        <v>0.18</v>
      </c>
      <c r="AT100" s="2">
        <f t="shared" si="95"/>
        <v>127.425</v>
      </c>
      <c r="AU100" s="1">
        <f t="shared" si="96"/>
        <v>38449.4457533502</v>
      </c>
    </row>
    <row r="101" s="1" customFormat="1" spans="1:47">
      <c r="A101" s="6"/>
      <c r="B101" s="6"/>
      <c r="C101" s="9">
        <v>10</v>
      </c>
      <c r="D101" s="12">
        <v>16.1572041109677</v>
      </c>
      <c r="E101" s="13">
        <f t="shared" si="97"/>
        <v>22.8794563053333</v>
      </c>
      <c r="F101" s="9" t="s">
        <v>107</v>
      </c>
      <c r="G101" s="6">
        <v>11</v>
      </c>
      <c r="H101" s="11">
        <f t="shared" si="80"/>
        <v>16.1572041109677</v>
      </c>
      <c r="I101" s="11">
        <f t="shared" si="81"/>
        <v>289.307204110968</v>
      </c>
      <c r="J101" s="11">
        <f t="shared" si="82"/>
        <v>0.127581687301705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0.111924218204696</v>
      </c>
      <c r="O101" s="11">
        <f t="shared" si="98"/>
        <v>0.0818107483265629</v>
      </c>
      <c r="P101" s="11">
        <f t="shared" si="85"/>
        <v>0.0104375533109181</v>
      </c>
      <c r="Q101" s="16">
        <f t="shared" si="86"/>
        <v>0.00187875959596525</v>
      </c>
      <c r="R101" s="11">
        <f t="shared" si="87"/>
        <v>0.0136656</v>
      </c>
      <c r="S101" s="17">
        <f t="shared" si="88"/>
        <v>0.137480944558984</v>
      </c>
      <c r="T101" s="3">
        <v>0.01</v>
      </c>
      <c r="U101" s="18">
        <f t="shared" si="89"/>
        <v>0.00137480944558984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0.0161748094455898</v>
      </c>
      <c r="AR101" s="25">
        <f t="shared" si="93"/>
        <v>7.592</v>
      </c>
      <c r="AS101" s="1">
        <f t="shared" si="94"/>
        <v>0.18</v>
      </c>
      <c r="AT101" s="2">
        <f t="shared" si="95"/>
        <v>127.425</v>
      </c>
      <c r="AU101" s="1">
        <f t="shared" si="96"/>
        <v>18871.1046254363</v>
      </c>
    </row>
    <row r="102" s="1" customFormat="1" spans="1:48">
      <c r="A102" s="6"/>
      <c r="B102" s="6"/>
      <c r="C102" s="9">
        <v>11</v>
      </c>
      <c r="D102" s="12">
        <v>11.3742060410333</v>
      </c>
      <c r="E102" s="13">
        <f t="shared" si="97"/>
        <v>16.1572041109677</v>
      </c>
      <c r="F102" s="9" t="s">
        <v>109</v>
      </c>
      <c r="G102" s="6">
        <v>12</v>
      </c>
      <c r="H102" s="11">
        <f t="shared" si="80"/>
        <v>11.3742060410333</v>
      </c>
      <c r="I102" s="11">
        <f t="shared" si="81"/>
        <v>284.524206041033</v>
      </c>
      <c r="J102" s="11">
        <f t="shared" si="82"/>
        <v>0.072456761310936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0.147293195015645</v>
      </c>
      <c r="P102" s="11">
        <f t="shared" si="85"/>
        <v>0.0106723878739737</v>
      </c>
      <c r="Q102" s="16">
        <f t="shared" si="86"/>
        <v>0.00192102981731527</v>
      </c>
      <c r="R102" s="11">
        <f t="shared" si="87"/>
        <v>0.0136656</v>
      </c>
      <c r="S102" s="17">
        <f t="shared" si="88"/>
        <v>0.140574129003869</v>
      </c>
      <c r="T102" s="3">
        <v>0.01</v>
      </c>
      <c r="U102" s="18">
        <f t="shared" si="89"/>
        <v>0.00140574129003869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0.0162057412900387</v>
      </c>
      <c r="AR102" s="25">
        <f t="shared" si="93"/>
        <v>7.592</v>
      </c>
      <c r="AS102" s="1">
        <f t="shared" si="94"/>
        <v>0.18</v>
      </c>
      <c r="AT102" s="2">
        <f t="shared" si="95"/>
        <v>127.425</v>
      </c>
      <c r="AU102" s="1">
        <f t="shared" si="96"/>
        <v>18907.1927212384</v>
      </c>
      <c r="AV102" s="1">
        <f>SUM(AU91:AU102)</f>
        <v>387453.096020939</v>
      </c>
    </row>
    <row r="103" s="1" customFormat="1" spans="1:46">
      <c r="A103" s="6"/>
      <c r="B103" s="6"/>
      <c r="C103" s="9">
        <v>12</v>
      </c>
      <c r="D103" s="12">
        <v>5.12857136090323</v>
      </c>
      <c r="E103" s="13">
        <f t="shared" si="97"/>
        <v>11.3742060410333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105</v>
      </c>
      <c r="B107" s="6">
        <f>F9</f>
        <v>122.786</v>
      </c>
      <c r="C107" s="9" t="s">
        <v>106</v>
      </c>
      <c r="D107" s="10">
        <v>6</v>
      </c>
      <c r="E107" s="9"/>
      <c r="F107" s="9"/>
      <c r="G107" s="6">
        <v>1</v>
      </c>
      <c r="H107" s="11">
        <f t="shared" ref="H107:H118" si="99">E108</f>
        <v>6</v>
      </c>
      <c r="I107" s="11">
        <f t="shared" ref="I107:I118" si="100">H107+273.15</f>
        <v>279.15</v>
      </c>
      <c r="J107" s="11">
        <f t="shared" ref="J107:J118" si="101">EXP(($C$18*(I107-$C$16))/($C$19*I107*$C$16))</f>
        <v>0.0374932232426917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0.103581965454236</v>
      </c>
      <c r="Q107" s="16">
        <f t="shared" ref="Q107:Q118" si="105">P107*$B$109</f>
        <v>0.0300387699817283</v>
      </c>
      <c r="R107" s="11">
        <f t="shared" ref="R107:R118" si="106">L107*$B$109</f>
        <v>0.80117865</v>
      </c>
      <c r="S107" s="17">
        <f t="shared" ref="S107:S118" si="107">Q107/R107</f>
        <v>0.0374932232426917</v>
      </c>
      <c r="T107" s="3">
        <v>0.27</v>
      </c>
      <c r="U107" s="18">
        <f t="shared" ref="U107:U118" si="108">S107*T107</f>
        <v>0.0101231702755267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0.228366931984535</v>
      </c>
      <c r="AC107" s="25">
        <f t="shared" ref="AC107:AC118" si="110">$B$107/12</f>
        <v>10.2321666666667</v>
      </c>
      <c r="AD107" s="1">
        <f t="shared" ref="AD107:AD118" si="111">$B$109</f>
        <v>0.29</v>
      </c>
      <c r="AE107" s="26">
        <f t="shared" ref="AE107:AE118" si="112">$E$9/12</f>
        <v>297.5</v>
      </c>
      <c r="AF107" s="1">
        <f t="shared" ref="AF107:AF118" si="113">AE107*10000*AC107*AB107</f>
        <v>6951648.31493277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108</v>
      </c>
      <c r="B108" s="6">
        <v>27</v>
      </c>
      <c r="C108" s="9">
        <v>1</v>
      </c>
      <c r="D108" s="12">
        <v>4.83645474529032</v>
      </c>
      <c r="E108" s="13">
        <f t="shared" ref="E108:E119" si="114">D107</f>
        <v>6</v>
      </c>
      <c r="F108" s="9" t="s">
        <v>107</v>
      </c>
      <c r="G108" s="6">
        <v>2</v>
      </c>
      <c r="H108" s="11">
        <f t="shared" si="99"/>
        <v>4.83645474529032</v>
      </c>
      <c r="I108" s="11">
        <f t="shared" si="100"/>
        <v>277.98645474529</v>
      </c>
      <c r="J108" s="11">
        <f t="shared" si="101"/>
        <v>0.0324002219226319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5.42178803454576</v>
      </c>
      <c r="P108" s="11">
        <f t="shared" si="104"/>
        <v>0.175667135536753</v>
      </c>
      <c r="Q108" s="16">
        <f t="shared" si="105"/>
        <v>0.0509434693056583</v>
      </c>
      <c r="R108" s="11">
        <f t="shared" si="106"/>
        <v>0.80117865</v>
      </c>
      <c r="S108" s="17">
        <f t="shared" si="107"/>
        <v>0.0635856550916057</v>
      </c>
      <c r="T108" s="3">
        <v>0.27</v>
      </c>
      <c r="U108" s="18">
        <f t="shared" si="108"/>
        <v>0.0171681268747335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0.229735767051761</v>
      </c>
      <c r="AC108" s="25">
        <f t="shared" si="110"/>
        <v>10.2321666666667</v>
      </c>
      <c r="AD108" s="1">
        <f t="shared" si="111"/>
        <v>0.29</v>
      </c>
      <c r="AE108" s="26">
        <f t="shared" si="112"/>
        <v>297.5</v>
      </c>
      <c r="AF108" s="1">
        <f t="shared" si="113"/>
        <v>6993316.60686019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70</v>
      </c>
      <c r="B109" s="6">
        <f>G9</f>
        <v>0.29</v>
      </c>
      <c r="C109" s="9">
        <v>2</v>
      </c>
      <c r="D109" s="12">
        <v>6.44951526864286</v>
      </c>
      <c r="E109" s="13">
        <f t="shared" si="114"/>
        <v>4.83645474529032</v>
      </c>
      <c r="F109" s="9" t="s">
        <v>107</v>
      </c>
      <c r="G109" s="6">
        <v>3</v>
      </c>
      <c r="H109" s="11">
        <f t="shared" si="99"/>
        <v>6.44951526864286</v>
      </c>
      <c r="I109" s="11">
        <f t="shared" si="100"/>
        <v>279.599515268643</v>
      </c>
      <c r="J109" s="11">
        <f t="shared" si="101"/>
        <v>0.0396558065763222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8.00880589900901</v>
      </c>
      <c r="P109" s="11">
        <f t="shared" si="104"/>
        <v>0.317595657638409</v>
      </c>
      <c r="Q109" s="16">
        <f t="shared" si="105"/>
        <v>0.0921027407151387</v>
      </c>
      <c r="R109" s="11">
        <f t="shared" si="106"/>
        <v>0.80117865</v>
      </c>
      <c r="S109" s="17">
        <f t="shared" si="107"/>
        <v>0.11495905528079</v>
      </c>
      <c r="T109" s="3">
        <v>0.27</v>
      </c>
      <c r="U109" s="18">
        <f t="shared" si="108"/>
        <v>0.0310389449258133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0.232430866999086</v>
      </c>
      <c r="AC109" s="25">
        <f t="shared" si="110"/>
        <v>10.2321666666667</v>
      </c>
      <c r="AD109" s="1">
        <f t="shared" si="111"/>
        <v>0.29</v>
      </c>
      <c r="AE109" s="26">
        <f t="shared" si="112"/>
        <v>297.5</v>
      </c>
      <c r="AF109" s="1">
        <f t="shared" si="113"/>
        <v>7075357.32459714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2">
        <v>10.2693654788065</v>
      </c>
      <c r="E110" s="13">
        <f t="shared" si="114"/>
        <v>6.44951526864286</v>
      </c>
      <c r="F110" s="9" t="s">
        <v>107</v>
      </c>
      <c r="G110" s="6">
        <v>4</v>
      </c>
      <c r="H110" s="11">
        <f t="shared" si="99"/>
        <v>10.2693654788065</v>
      </c>
      <c r="I110" s="11">
        <f t="shared" si="100"/>
        <v>283.419365478806</v>
      </c>
      <c r="J110" s="11">
        <f t="shared" si="101"/>
        <v>0.0634077865212293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10.4538952413706</v>
      </c>
      <c r="P110" s="11">
        <f t="shared" si="104"/>
        <v>0.662858357780122</v>
      </c>
      <c r="Q110" s="16">
        <f t="shared" si="105"/>
        <v>0.192228923756235</v>
      </c>
      <c r="R110" s="11">
        <f t="shared" si="106"/>
        <v>0.80117865</v>
      </c>
      <c r="S110" s="17">
        <f t="shared" si="107"/>
        <v>0.239932658909764</v>
      </c>
      <c r="T110" s="3">
        <v>0.27</v>
      </c>
      <c r="U110" s="18">
        <f t="shared" si="108"/>
        <v>0.0647818179056363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0.287787107219065</v>
      </c>
      <c r="AC110" s="25">
        <f t="shared" si="110"/>
        <v>10.2321666666667</v>
      </c>
      <c r="AD110" s="1">
        <f t="shared" si="111"/>
        <v>0.29</v>
      </c>
      <c r="AE110" s="26">
        <f t="shared" si="112"/>
        <v>297.5</v>
      </c>
      <c r="AF110" s="1">
        <f t="shared" si="113"/>
        <v>8760439.79561048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2">
        <v>17.7311356694333</v>
      </c>
      <c r="E111" s="13">
        <f t="shared" si="114"/>
        <v>10.2693654788065</v>
      </c>
      <c r="F111" s="9" t="s">
        <v>107</v>
      </c>
      <c r="G111" s="6">
        <v>5</v>
      </c>
      <c r="H111" s="11">
        <f t="shared" si="99"/>
        <v>17.7311356694333</v>
      </c>
      <c r="I111" s="11">
        <f t="shared" si="100"/>
        <v>290.881135669433</v>
      </c>
      <c r="J111" s="11">
        <f t="shared" si="101"/>
        <v>0.153065190500481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9.30148503941096</v>
      </c>
      <c r="O111" s="11">
        <f t="shared" si="115"/>
        <v>3.25223684417952</v>
      </c>
      <c r="P111" s="11">
        <f t="shared" si="104"/>
        <v>0.497804252107023</v>
      </c>
      <c r="Q111" s="16">
        <f t="shared" si="105"/>
        <v>0.144363233111037</v>
      </c>
      <c r="R111" s="11">
        <f t="shared" si="106"/>
        <v>0.80117865</v>
      </c>
      <c r="S111" s="17">
        <f t="shared" si="107"/>
        <v>0.180188567320206</v>
      </c>
      <c r="T111" s="3">
        <v>0.27</v>
      </c>
      <c r="U111" s="18">
        <f t="shared" si="108"/>
        <v>0.0486509131764556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0.284652872430185</v>
      </c>
      <c r="AC111" s="25">
        <f t="shared" si="110"/>
        <v>10.2321666666667</v>
      </c>
      <c r="AD111" s="1">
        <f t="shared" si="111"/>
        <v>0.29</v>
      </c>
      <c r="AE111" s="26">
        <f t="shared" si="112"/>
        <v>297.5</v>
      </c>
      <c r="AF111" s="1">
        <f t="shared" si="113"/>
        <v>8665031.50773194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2">
        <v>22.7325176135484</v>
      </c>
      <c r="E112" s="13">
        <f t="shared" si="114"/>
        <v>17.7311356694333</v>
      </c>
      <c r="F112" s="9" t="s">
        <v>109</v>
      </c>
      <c r="G112" s="6">
        <v>6</v>
      </c>
      <c r="H112" s="11">
        <f t="shared" si="99"/>
        <v>22.7325176135484</v>
      </c>
      <c r="I112" s="11">
        <f t="shared" si="100"/>
        <v>295.882517613548</v>
      </c>
      <c r="J112" s="11">
        <f t="shared" si="101"/>
        <v>0.269528546817727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5.5171175920725</v>
      </c>
      <c r="P112" s="11">
        <f t="shared" si="104"/>
        <v>1.48702068721382</v>
      </c>
      <c r="Q112" s="16">
        <f t="shared" si="105"/>
        <v>0.431235999292007</v>
      </c>
      <c r="R112" s="11">
        <f t="shared" si="106"/>
        <v>0.80117865</v>
      </c>
      <c r="S112" s="17">
        <f t="shared" si="107"/>
        <v>0.538251985736274</v>
      </c>
      <c r="T112" s="3">
        <v>0.27</v>
      </c>
      <c r="U112" s="18">
        <f t="shared" si="108"/>
        <v>0.145328036148794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0.318637237423711</v>
      </c>
      <c r="AC112" s="25">
        <f t="shared" si="110"/>
        <v>10.2321666666667</v>
      </c>
      <c r="AD112" s="1">
        <f t="shared" si="111"/>
        <v>0.29</v>
      </c>
      <c r="AE112" s="26">
        <f t="shared" si="112"/>
        <v>297.5</v>
      </c>
      <c r="AF112" s="1">
        <f t="shared" si="113"/>
        <v>9699539.22558883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2">
        <v>24.8234120303333</v>
      </c>
      <c r="E113" s="13">
        <f t="shared" si="114"/>
        <v>22.7325176135484</v>
      </c>
      <c r="F113" s="9" t="s">
        <v>107</v>
      </c>
      <c r="G113" s="6">
        <v>7</v>
      </c>
      <c r="H113" s="11">
        <f t="shared" si="99"/>
        <v>24.8234120303333</v>
      </c>
      <c r="I113" s="11">
        <f t="shared" si="100"/>
        <v>297.973412030333</v>
      </c>
      <c r="J113" s="11">
        <f t="shared" si="101"/>
        <v>0.339538969895093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6.79278190485868</v>
      </c>
      <c r="P113" s="11">
        <f t="shared" si="104"/>
        <v>2.30641417069775</v>
      </c>
      <c r="Q113" s="16">
        <f t="shared" si="105"/>
        <v>0.668860109502346</v>
      </c>
      <c r="R113" s="11">
        <f t="shared" si="106"/>
        <v>0.80117865</v>
      </c>
      <c r="S113" s="17">
        <f t="shared" si="107"/>
        <v>0.834845149084223</v>
      </c>
      <c r="T113" s="3">
        <v>0.27</v>
      </c>
      <c r="U113" s="18">
        <f t="shared" si="108"/>
        <v>0.22540819025274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0.334196811366107</v>
      </c>
      <c r="AC113" s="25">
        <f t="shared" si="110"/>
        <v>10.2321666666667</v>
      </c>
      <c r="AD113" s="1">
        <f t="shared" si="111"/>
        <v>0.29</v>
      </c>
      <c r="AE113" s="26">
        <f t="shared" si="112"/>
        <v>297.5</v>
      </c>
      <c r="AF113" s="1">
        <f t="shared" si="113"/>
        <v>10173183.4832656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2">
        <v>29.8352050906452</v>
      </c>
      <c r="E114" s="13">
        <f t="shared" si="114"/>
        <v>24.8234120303333</v>
      </c>
      <c r="F114" s="9" t="s">
        <v>107</v>
      </c>
      <c r="G114" s="6">
        <v>8</v>
      </c>
      <c r="H114" s="11">
        <f t="shared" si="99"/>
        <v>29.8352050906452</v>
      </c>
      <c r="I114" s="11">
        <f t="shared" si="100"/>
        <v>302.985205090645</v>
      </c>
      <c r="J114" s="11">
        <f t="shared" si="101"/>
        <v>0.582952946996981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7.24905273416094</v>
      </c>
      <c r="P114" s="11">
        <f t="shared" si="104"/>
        <v>4.22585665431564</v>
      </c>
      <c r="Q114" s="16">
        <f t="shared" si="105"/>
        <v>1.22549842975154</v>
      </c>
      <c r="R114" s="11">
        <f t="shared" si="106"/>
        <v>0.80117865</v>
      </c>
      <c r="S114" s="17">
        <f t="shared" si="107"/>
        <v>1.52961942976331</v>
      </c>
      <c r="T114" s="3">
        <v>0.27</v>
      </c>
      <c r="U114" s="18">
        <f t="shared" si="108"/>
        <v>0.412997246036093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0.370645364904813</v>
      </c>
      <c r="AC114" s="25">
        <f t="shared" si="110"/>
        <v>10.2321666666667</v>
      </c>
      <c r="AD114" s="1">
        <f t="shared" si="111"/>
        <v>0.29</v>
      </c>
      <c r="AE114" s="26">
        <f t="shared" si="112"/>
        <v>297.5</v>
      </c>
      <c r="AF114" s="1">
        <f t="shared" si="113"/>
        <v>11282702.8151023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2">
        <v>27.5554067332258</v>
      </c>
      <c r="E115" s="13">
        <f t="shared" si="114"/>
        <v>29.8352050906452</v>
      </c>
      <c r="F115" s="9" t="s">
        <v>107</v>
      </c>
      <c r="G115" s="6">
        <v>9</v>
      </c>
      <c r="H115" s="11">
        <f t="shared" si="99"/>
        <v>27.5554067332258</v>
      </c>
      <c r="I115" s="11">
        <f t="shared" si="100"/>
        <v>300.705406733226</v>
      </c>
      <c r="J115" s="11">
        <f t="shared" si="101"/>
        <v>0.456900636264723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5.7858810798453</v>
      </c>
      <c r="P115" s="11">
        <f t="shared" si="104"/>
        <v>2.64357274673334</v>
      </c>
      <c r="Q115" s="16">
        <f t="shared" si="105"/>
        <v>0.766636096552669</v>
      </c>
      <c r="R115" s="11">
        <f t="shared" si="106"/>
        <v>0.80117865</v>
      </c>
      <c r="S115" s="17">
        <f t="shared" si="107"/>
        <v>0.956885329573708</v>
      </c>
      <c r="T115" s="3">
        <v>0.27</v>
      </c>
      <c r="U115" s="18">
        <f t="shared" si="108"/>
        <v>0.258359038984901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0.325399161274766</v>
      </c>
      <c r="AC115" s="25">
        <f t="shared" si="110"/>
        <v>10.2321666666667</v>
      </c>
      <c r="AD115" s="1">
        <f t="shared" si="111"/>
        <v>0.29</v>
      </c>
      <c r="AE115" s="26">
        <f t="shared" si="112"/>
        <v>297.5</v>
      </c>
      <c r="AF115" s="1">
        <f t="shared" si="113"/>
        <v>9905376.89278697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2">
        <v>22.8794563053333</v>
      </c>
      <c r="E116" s="13">
        <f t="shared" si="114"/>
        <v>27.5554067332258</v>
      </c>
      <c r="F116" s="9" t="s">
        <v>107</v>
      </c>
      <c r="G116" s="6">
        <v>10</v>
      </c>
      <c r="H116" s="11">
        <f t="shared" si="99"/>
        <v>22.8794563053333</v>
      </c>
      <c r="I116" s="11">
        <f t="shared" si="100"/>
        <v>296.029456305333</v>
      </c>
      <c r="J116" s="11">
        <f t="shared" si="101"/>
        <v>0.273967230774141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5.90499333311196</v>
      </c>
      <c r="P116" s="11">
        <f t="shared" si="104"/>
        <v>1.61777467121245</v>
      </c>
      <c r="Q116" s="16">
        <f t="shared" si="105"/>
        <v>0.46915465465161</v>
      </c>
      <c r="R116" s="11">
        <f t="shared" si="106"/>
        <v>0.80117865</v>
      </c>
      <c r="S116" s="17">
        <f t="shared" si="107"/>
        <v>0.585580575133412</v>
      </c>
      <c r="T116" s="3">
        <v>0.27</v>
      </c>
      <c r="U116" s="18">
        <f t="shared" si="108"/>
        <v>0.158106755286021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0.305920142552074</v>
      </c>
      <c r="AC116" s="25">
        <f t="shared" si="110"/>
        <v>10.2321666666667</v>
      </c>
      <c r="AD116" s="1">
        <f t="shared" si="111"/>
        <v>0.29</v>
      </c>
      <c r="AE116" s="26">
        <f t="shared" si="112"/>
        <v>297.5</v>
      </c>
      <c r="AF116" s="1">
        <f t="shared" si="113"/>
        <v>9312422.00871769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2">
        <v>16.1572041109677</v>
      </c>
      <c r="E117" s="13">
        <f t="shared" si="114"/>
        <v>22.8794563053333</v>
      </c>
      <c r="F117" s="9" t="s">
        <v>107</v>
      </c>
      <c r="G117" s="6">
        <v>11</v>
      </c>
      <c r="H117" s="11">
        <f t="shared" si="99"/>
        <v>16.1572041109677</v>
      </c>
      <c r="I117" s="11">
        <f t="shared" si="100"/>
        <v>289.307204110968</v>
      </c>
      <c r="J117" s="11">
        <f t="shared" si="101"/>
        <v>0.127581687301705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4.07285772880453</v>
      </c>
      <c r="O117" s="11">
        <f t="shared" si="115"/>
        <v>2.97704593309498</v>
      </c>
      <c r="P117" s="11">
        <f t="shared" si="104"/>
        <v>0.379816543318937</v>
      </c>
      <c r="Q117" s="16">
        <f t="shared" si="105"/>
        <v>0.110146797562492</v>
      </c>
      <c r="R117" s="11">
        <f t="shared" si="106"/>
        <v>0.80117865</v>
      </c>
      <c r="S117" s="17">
        <f t="shared" si="107"/>
        <v>0.137480944558984</v>
      </c>
      <c r="T117" s="3">
        <v>0.27</v>
      </c>
      <c r="U117" s="18">
        <f t="shared" si="108"/>
        <v>0.0371198550309257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0.233612387832509</v>
      </c>
      <c r="AC117" s="25">
        <f t="shared" si="110"/>
        <v>10.2321666666667</v>
      </c>
      <c r="AD117" s="1">
        <f t="shared" si="111"/>
        <v>0.29</v>
      </c>
      <c r="AE117" s="26">
        <f t="shared" si="112"/>
        <v>297.5</v>
      </c>
      <c r="AF117" s="1">
        <f t="shared" si="113"/>
        <v>7111323.64090813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2">
        <v>11.3742060410333</v>
      </c>
      <c r="E118" s="13">
        <f t="shared" si="114"/>
        <v>16.1572041109677</v>
      </c>
      <c r="F118" s="9" t="s">
        <v>109</v>
      </c>
      <c r="G118" s="6">
        <v>12</v>
      </c>
      <c r="H118" s="11">
        <f t="shared" si="99"/>
        <v>11.3742060410333</v>
      </c>
      <c r="I118" s="11">
        <f t="shared" si="100"/>
        <v>284.524206041033</v>
      </c>
      <c r="J118" s="11">
        <f t="shared" si="101"/>
        <v>0.072456761310936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5.35991438977604</v>
      </c>
      <c r="P118" s="11">
        <f t="shared" si="104"/>
        <v>0.388362037587054</v>
      </c>
      <c r="Q118" s="16">
        <f t="shared" si="105"/>
        <v>0.112624990900246</v>
      </c>
      <c r="R118" s="11">
        <f t="shared" si="106"/>
        <v>0.80117865</v>
      </c>
      <c r="S118" s="17">
        <f t="shared" si="107"/>
        <v>0.140574129003869</v>
      </c>
      <c r="T118" s="3">
        <v>0.27</v>
      </c>
      <c r="U118" s="18">
        <f t="shared" si="108"/>
        <v>0.0379550148310446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0.233774659381672</v>
      </c>
      <c r="AC118" s="25">
        <f t="shared" si="110"/>
        <v>10.2321666666667</v>
      </c>
      <c r="AD118" s="1">
        <f t="shared" si="111"/>
        <v>0.29</v>
      </c>
      <c r="AE118" s="26">
        <f t="shared" si="112"/>
        <v>297.5</v>
      </c>
      <c r="AF118" s="1">
        <f t="shared" si="113"/>
        <v>7116263.2997786</v>
      </c>
      <c r="AG118" s="1">
        <f>SUM(AF107:AF118)</f>
        <v>103046604.915881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2">
        <v>5.12857136090323</v>
      </c>
      <c r="E119" s="13">
        <f t="shared" si="114"/>
        <v>11.3742060410333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6</v>
      </c>
      <c r="E123" s="9"/>
      <c r="F123" s="9"/>
      <c r="G123" s="6">
        <v>1</v>
      </c>
      <c r="H123" s="11">
        <f t="shared" ref="H123:H134" si="116">E124</f>
        <v>6</v>
      </c>
      <c r="I123" s="11">
        <f t="shared" ref="I123:I134" si="117">H123+273.15</f>
        <v>279.15</v>
      </c>
      <c r="J123" s="11">
        <f t="shared" ref="J123:J134" si="118">EXP(($C$18*(I123-$C$16))/($C$19*I123*$C$16))</f>
        <v>0.0374932232426917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0.0195422178185558</v>
      </c>
      <c r="Q123" s="16">
        <f t="shared" ref="Q123:Q134" si="122">P123*$B$125</f>
        <v>0.0050809766328245</v>
      </c>
      <c r="R123" s="11">
        <f t="shared" ref="R123:R134" si="123">L123*$B$125</f>
        <v>0.1355172</v>
      </c>
      <c r="S123" s="17">
        <f t="shared" ref="S123:S134" si="124">Q123/R123</f>
        <v>0.0374932232426917</v>
      </c>
      <c r="T123" s="3">
        <v>0.01</v>
      </c>
      <c r="U123" s="18">
        <f t="shared" ref="U123:U134" si="125">S123*T123</f>
        <v>0.000374932232426917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0.00586493223242692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0.1</v>
      </c>
      <c r="AX123" s="1">
        <f t="shared" ref="AX123:AX134" si="132">AW123*10000*AV123*0.67*AU123*AT123</f>
        <v>53.2515460199924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4.83645474529032</v>
      </c>
      <c r="E124" s="13">
        <f t="shared" ref="E124:E135" si="133">D123</f>
        <v>6</v>
      </c>
      <c r="F124" s="9" t="s">
        <v>107</v>
      </c>
      <c r="G124" s="6">
        <v>2</v>
      </c>
      <c r="H124" s="11">
        <f t="shared" si="116"/>
        <v>4.83645474529032</v>
      </c>
      <c r="I124" s="11">
        <f t="shared" si="117"/>
        <v>277.98645474529</v>
      </c>
      <c r="J124" s="11">
        <f t="shared" si="118"/>
        <v>0.0324002219226319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1.02289778218144</v>
      </c>
      <c r="P124" s="11">
        <f t="shared" si="121"/>
        <v>0.0331421151468467</v>
      </c>
      <c r="Q124" s="16">
        <f t="shared" si="122"/>
        <v>0.00861694993818015</v>
      </c>
      <c r="R124" s="11">
        <f t="shared" si="123"/>
        <v>0.1355172</v>
      </c>
      <c r="S124" s="17">
        <f t="shared" si="124"/>
        <v>0.0635856550916057</v>
      </c>
      <c r="T124" s="3">
        <v>0.01</v>
      </c>
      <c r="U124" s="18">
        <f t="shared" si="125"/>
        <v>0.000635856550916057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0.00612585655091606</v>
      </c>
      <c r="AU124" s="25">
        <f t="shared" si="129"/>
        <v>52.122</v>
      </c>
      <c r="AV124" s="1">
        <f t="shared" si="130"/>
        <v>0.26</v>
      </c>
      <c r="AW124" s="2">
        <f t="shared" si="131"/>
        <v>0.1</v>
      </c>
      <c r="AX124" s="1">
        <f t="shared" si="132"/>
        <v>55.6206481345807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6.44951526864286</v>
      </c>
      <c r="E125" s="13">
        <f t="shared" si="133"/>
        <v>4.83645474529032</v>
      </c>
      <c r="F125" s="9" t="s">
        <v>107</v>
      </c>
      <c r="G125" s="6">
        <v>3</v>
      </c>
      <c r="H125" s="11">
        <f t="shared" si="116"/>
        <v>6.44951526864286</v>
      </c>
      <c r="I125" s="11">
        <f t="shared" si="117"/>
        <v>279.599515268643</v>
      </c>
      <c r="J125" s="11">
        <f t="shared" si="118"/>
        <v>0.0396558065763222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1.5109756670346</v>
      </c>
      <c r="P125" s="11">
        <f t="shared" si="121"/>
        <v>0.0599189587934534</v>
      </c>
      <c r="Q125" s="16">
        <f t="shared" si="122"/>
        <v>0.0155789292862979</v>
      </c>
      <c r="R125" s="11">
        <f t="shared" si="123"/>
        <v>0.1355172</v>
      </c>
      <c r="S125" s="17">
        <f t="shared" si="124"/>
        <v>0.11495905528079</v>
      </c>
      <c r="T125" s="3">
        <v>0.01</v>
      </c>
      <c r="U125" s="18">
        <f t="shared" si="125"/>
        <v>0.0011495905528079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0.0066395905528079</v>
      </c>
      <c r="AU125" s="25">
        <f t="shared" si="129"/>
        <v>52.122</v>
      </c>
      <c r="AV125" s="1">
        <f t="shared" si="130"/>
        <v>0.26</v>
      </c>
      <c r="AW125" s="2">
        <f t="shared" si="131"/>
        <v>0.1</v>
      </c>
      <c r="AX125" s="1">
        <f t="shared" si="132"/>
        <v>60.2851742978196</v>
      </c>
    </row>
    <row r="126" s="1" customFormat="1" spans="1:50">
      <c r="A126" s="6"/>
      <c r="B126" s="6"/>
      <c r="C126" s="9">
        <v>3</v>
      </c>
      <c r="D126" s="12">
        <v>10.2693654788065</v>
      </c>
      <c r="E126" s="13">
        <f t="shared" si="133"/>
        <v>6.44951526864286</v>
      </c>
      <c r="F126" s="9" t="s">
        <v>107</v>
      </c>
      <c r="G126" s="6">
        <v>4</v>
      </c>
      <c r="H126" s="11">
        <f t="shared" si="116"/>
        <v>10.2693654788065</v>
      </c>
      <c r="I126" s="11">
        <f t="shared" si="117"/>
        <v>283.419365478806</v>
      </c>
      <c r="J126" s="11">
        <f t="shared" si="118"/>
        <v>0.0634077865212293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1.97227670824114</v>
      </c>
      <c r="P126" s="11">
        <f t="shared" si="121"/>
        <v>0.125057700476947</v>
      </c>
      <c r="Q126" s="16">
        <f t="shared" si="122"/>
        <v>0.0325150021240063</v>
      </c>
      <c r="R126" s="11">
        <f t="shared" si="123"/>
        <v>0.1355172</v>
      </c>
      <c r="S126" s="17">
        <f t="shared" si="124"/>
        <v>0.239932658909764</v>
      </c>
      <c r="T126" s="3">
        <v>0.01</v>
      </c>
      <c r="U126" s="18">
        <f t="shared" si="125"/>
        <v>0.00239932658909764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0.0103893265890976</v>
      </c>
      <c r="AU126" s="25">
        <f t="shared" si="129"/>
        <v>52.122</v>
      </c>
      <c r="AV126" s="1">
        <f t="shared" si="130"/>
        <v>0.26</v>
      </c>
      <c r="AW126" s="2">
        <f t="shared" si="131"/>
        <v>0.1</v>
      </c>
      <c r="AX126" s="1">
        <f t="shared" si="132"/>
        <v>94.3314740990842</v>
      </c>
    </row>
    <row r="127" s="1" customFormat="1" spans="1:50">
      <c r="A127" s="6"/>
      <c r="B127" s="6"/>
      <c r="C127" s="9">
        <v>4</v>
      </c>
      <c r="D127" s="12">
        <v>17.7311356694333</v>
      </c>
      <c r="E127" s="13">
        <f t="shared" si="133"/>
        <v>10.2693654788065</v>
      </c>
      <c r="F127" s="9" t="s">
        <v>107</v>
      </c>
      <c r="G127" s="6">
        <v>5</v>
      </c>
      <c r="H127" s="11">
        <f t="shared" si="116"/>
        <v>17.7311356694333</v>
      </c>
      <c r="I127" s="11">
        <f t="shared" si="117"/>
        <v>290.881135669433</v>
      </c>
      <c r="J127" s="11">
        <f t="shared" si="118"/>
        <v>0.153065190500481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1.75485805737599</v>
      </c>
      <c r="O127" s="11">
        <f t="shared" si="134"/>
        <v>0.61358095038821</v>
      </c>
      <c r="P127" s="11">
        <f t="shared" si="121"/>
        <v>0.0939178850586378</v>
      </c>
      <c r="Q127" s="16">
        <f t="shared" si="122"/>
        <v>0.0244186501152458</v>
      </c>
      <c r="R127" s="11">
        <f t="shared" si="123"/>
        <v>0.1355172</v>
      </c>
      <c r="S127" s="17">
        <f t="shared" si="124"/>
        <v>0.180188567320206</v>
      </c>
      <c r="T127" s="3">
        <v>0.01</v>
      </c>
      <c r="U127" s="18">
        <f t="shared" si="125"/>
        <v>0.00180188567320206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0.0117518856732021</v>
      </c>
      <c r="AU127" s="25">
        <f t="shared" si="129"/>
        <v>52.122</v>
      </c>
      <c r="AV127" s="1">
        <f t="shared" si="130"/>
        <v>0.26</v>
      </c>
      <c r="AW127" s="2">
        <f t="shared" si="131"/>
        <v>0.1</v>
      </c>
      <c r="AX127" s="1">
        <f t="shared" si="132"/>
        <v>106.703036957215</v>
      </c>
    </row>
    <row r="128" s="1" customFormat="1" spans="1:50">
      <c r="A128" s="6"/>
      <c r="B128" s="6"/>
      <c r="C128" s="9">
        <v>5</v>
      </c>
      <c r="D128" s="12">
        <v>22.7325176135484</v>
      </c>
      <c r="E128" s="13">
        <f t="shared" si="133"/>
        <v>17.7311356694333</v>
      </c>
      <c r="F128" s="9" t="s">
        <v>109</v>
      </c>
      <c r="G128" s="6">
        <v>6</v>
      </c>
      <c r="H128" s="11">
        <f t="shared" si="116"/>
        <v>22.7325176135484</v>
      </c>
      <c r="I128" s="11">
        <f t="shared" si="117"/>
        <v>295.882517613548</v>
      </c>
      <c r="J128" s="11">
        <f t="shared" si="118"/>
        <v>0.269528546817727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1.04088306532957</v>
      </c>
      <c r="P128" s="11">
        <f t="shared" si="121"/>
        <v>0.280547700005461</v>
      </c>
      <c r="Q128" s="16">
        <f t="shared" si="122"/>
        <v>0.0729424020014199</v>
      </c>
      <c r="R128" s="11">
        <f t="shared" si="123"/>
        <v>0.1355172</v>
      </c>
      <c r="S128" s="17">
        <f t="shared" si="124"/>
        <v>0.538251985736274</v>
      </c>
      <c r="T128" s="3">
        <v>0.01</v>
      </c>
      <c r="U128" s="18">
        <f t="shared" si="125"/>
        <v>0.00538251985736274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0.0153325198573627</v>
      </c>
      <c r="AU128" s="25">
        <f t="shared" si="129"/>
        <v>52.122</v>
      </c>
      <c r="AV128" s="1">
        <f t="shared" si="130"/>
        <v>0.26</v>
      </c>
      <c r="AW128" s="2">
        <f t="shared" si="131"/>
        <v>0.1</v>
      </c>
      <c r="AX128" s="1">
        <f t="shared" si="132"/>
        <v>139.213950720951</v>
      </c>
    </row>
    <row r="129" s="1" customFormat="1" spans="1:50">
      <c r="A129" s="6"/>
      <c r="B129" s="6"/>
      <c r="C129" s="9">
        <v>6</v>
      </c>
      <c r="D129" s="12">
        <v>24.8234120303333</v>
      </c>
      <c r="E129" s="13">
        <f t="shared" si="133"/>
        <v>22.7325176135484</v>
      </c>
      <c r="F129" s="9" t="s">
        <v>107</v>
      </c>
      <c r="G129" s="6">
        <v>7</v>
      </c>
      <c r="H129" s="11">
        <f t="shared" si="116"/>
        <v>24.8234120303333</v>
      </c>
      <c r="I129" s="11">
        <f t="shared" si="117"/>
        <v>297.973412030333</v>
      </c>
      <c r="J129" s="11">
        <f t="shared" si="118"/>
        <v>0.339538969895093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1.28155536532411</v>
      </c>
      <c r="P129" s="11">
        <f t="shared" si="121"/>
        <v>0.435137988605679</v>
      </c>
      <c r="Q129" s="16">
        <f t="shared" si="122"/>
        <v>0.113135877037476</v>
      </c>
      <c r="R129" s="11">
        <f t="shared" si="123"/>
        <v>0.1355172</v>
      </c>
      <c r="S129" s="17">
        <f t="shared" si="124"/>
        <v>0.834845149084223</v>
      </c>
      <c r="T129" s="3">
        <v>0.01</v>
      </c>
      <c r="U129" s="18">
        <f t="shared" si="125"/>
        <v>0.00834845149084223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0.0207984514908422</v>
      </c>
      <c r="AU129" s="25">
        <f t="shared" si="129"/>
        <v>52.122</v>
      </c>
      <c r="AV129" s="1">
        <f t="shared" si="130"/>
        <v>0.26</v>
      </c>
      <c r="AW129" s="2">
        <f t="shared" si="131"/>
        <v>0.1</v>
      </c>
      <c r="AX129" s="1">
        <f t="shared" si="132"/>
        <v>188.842709995109</v>
      </c>
    </row>
    <row r="130" s="1" customFormat="1" spans="1:50">
      <c r="A130" s="6"/>
      <c r="B130" s="6"/>
      <c r="C130" s="9">
        <v>7</v>
      </c>
      <c r="D130" s="12">
        <v>29.8352050906452</v>
      </c>
      <c r="E130" s="13">
        <f t="shared" si="133"/>
        <v>24.8234120303333</v>
      </c>
      <c r="F130" s="9" t="s">
        <v>107</v>
      </c>
      <c r="G130" s="6">
        <v>8</v>
      </c>
      <c r="H130" s="11">
        <f t="shared" si="116"/>
        <v>29.8352050906452</v>
      </c>
      <c r="I130" s="11">
        <f t="shared" si="117"/>
        <v>302.985205090645</v>
      </c>
      <c r="J130" s="11">
        <f t="shared" si="118"/>
        <v>0.582952946996981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1.36763737671843</v>
      </c>
      <c r="P130" s="11">
        <f t="shared" si="121"/>
        <v>0.79726823918123</v>
      </c>
      <c r="Q130" s="16">
        <f t="shared" si="122"/>
        <v>0.20728974218712</v>
      </c>
      <c r="R130" s="11">
        <f t="shared" si="123"/>
        <v>0.1355172</v>
      </c>
      <c r="S130" s="17">
        <f t="shared" si="124"/>
        <v>1.52961942976331</v>
      </c>
      <c r="T130" s="3">
        <v>0.01</v>
      </c>
      <c r="U130" s="18">
        <f t="shared" si="125"/>
        <v>0.0152961942976331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0.0277461942976331</v>
      </c>
      <c r="AU130" s="25">
        <f t="shared" si="129"/>
        <v>52.122</v>
      </c>
      <c r="AV130" s="1">
        <f t="shared" si="130"/>
        <v>0.26</v>
      </c>
      <c r="AW130" s="2">
        <f t="shared" si="131"/>
        <v>0.1</v>
      </c>
      <c r="AX130" s="1">
        <f t="shared" si="132"/>
        <v>251.92579964537</v>
      </c>
    </row>
    <row r="131" s="1" customFormat="1" spans="1:50">
      <c r="A131" s="6"/>
      <c r="B131" s="6"/>
      <c r="C131" s="9">
        <v>8</v>
      </c>
      <c r="D131" s="12">
        <v>27.5554067332258</v>
      </c>
      <c r="E131" s="13">
        <f t="shared" si="133"/>
        <v>29.8352050906452</v>
      </c>
      <c r="F131" s="9" t="s">
        <v>107</v>
      </c>
      <c r="G131" s="6">
        <v>9</v>
      </c>
      <c r="H131" s="11">
        <f t="shared" si="116"/>
        <v>27.5554067332258</v>
      </c>
      <c r="I131" s="11">
        <f t="shared" si="117"/>
        <v>300.705406733226</v>
      </c>
      <c r="J131" s="11">
        <f t="shared" si="118"/>
        <v>0.456900636264723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1.0915891375372</v>
      </c>
      <c r="P131" s="11">
        <f t="shared" si="121"/>
        <v>0.498747771480408</v>
      </c>
      <c r="Q131" s="16">
        <f t="shared" si="122"/>
        <v>0.129674420584906</v>
      </c>
      <c r="R131" s="11">
        <f t="shared" si="123"/>
        <v>0.1355172</v>
      </c>
      <c r="S131" s="17">
        <f t="shared" si="124"/>
        <v>0.956885329573708</v>
      </c>
      <c r="T131" s="3">
        <v>0.01</v>
      </c>
      <c r="U131" s="18">
        <f t="shared" si="125"/>
        <v>0.00956885329573708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0.0195188532957371</v>
      </c>
      <c r="AU131" s="25">
        <f t="shared" si="129"/>
        <v>52.122</v>
      </c>
      <c r="AV131" s="1">
        <f t="shared" si="130"/>
        <v>0.26</v>
      </c>
      <c r="AW131" s="2">
        <f t="shared" si="131"/>
        <v>0.1</v>
      </c>
      <c r="AX131" s="1">
        <f t="shared" si="132"/>
        <v>177.224403171887</v>
      </c>
    </row>
    <row r="132" s="1" customFormat="1" spans="1:50">
      <c r="A132" s="6"/>
      <c r="B132" s="6"/>
      <c r="C132" s="9">
        <v>9</v>
      </c>
      <c r="D132" s="12">
        <v>22.8794563053333</v>
      </c>
      <c r="E132" s="13">
        <f t="shared" si="133"/>
        <v>27.5554067332258</v>
      </c>
      <c r="F132" s="9" t="s">
        <v>107</v>
      </c>
      <c r="G132" s="6">
        <v>10</v>
      </c>
      <c r="H132" s="11">
        <f t="shared" si="116"/>
        <v>22.8794563053333</v>
      </c>
      <c r="I132" s="11">
        <f t="shared" si="117"/>
        <v>296.029456305333</v>
      </c>
      <c r="J132" s="11">
        <f t="shared" si="118"/>
        <v>0.273967230774141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1.11406136605679</v>
      </c>
      <c r="P132" s="11">
        <f t="shared" si="121"/>
        <v>0.305216307371037</v>
      </c>
      <c r="Q132" s="16">
        <f t="shared" si="122"/>
        <v>0.0793562399164696</v>
      </c>
      <c r="R132" s="11">
        <f t="shared" si="123"/>
        <v>0.1355172</v>
      </c>
      <c r="S132" s="17">
        <f t="shared" si="124"/>
        <v>0.585580575133412</v>
      </c>
      <c r="T132" s="3">
        <v>0.01</v>
      </c>
      <c r="U132" s="18">
        <f t="shared" si="125"/>
        <v>0.00585580575133412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0.0158058057513341</v>
      </c>
      <c r="AU132" s="25">
        <f t="shared" si="129"/>
        <v>52.122</v>
      </c>
      <c r="AV132" s="1">
        <f t="shared" si="130"/>
        <v>0.26</v>
      </c>
      <c r="AW132" s="2">
        <f t="shared" si="131"/>
        <v>0.1</v>
      </c>
      <c r="AX132" s="1">
        <f t="shared" si="132"/>
        <v>143.511222124035</v>
      </c>
    </row>
    <row r="133" s="1" customFormat="1" spans="1:50">
      <c r="A133" s="6"/>
      <c r="B133" s="6"/>
      <c r="C133" s="9">
        <v>10</v>
      </c>
      <c r="D133" s="12">
        <v>16.1572041109677</v>
      </c>
      <c r="E133" s="13">
        <f t="shared" si="133"/>
        <v>22.8794563053333</v>
      </c>
      <c r="F133" s="9" t="s">
        <v>107</v>
      </c>
      <c r="G133" s="6">
        <v>11</v>
      </c>
      <c r="H133" s="11">
        <f t="shared" si="116"/>
        <v>16.1572041109677</v>
      </c>
      <c r="I133" s="11">
        <f t="shared" si="117"/>
        <v>289.307204110968</v>
      </c>
      <c r="J133" s="11">
        <f t="shared" si="118"/>
        <v>0.127581687301705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0.76840280575147</v>
      </c>
      <c r="O133" s="11">
        <f t="shared" si="134"/>
        <v>0.561662252934288</v>
      </c>
      <c r="P133" s="11">
        <f t="shared" si="121"/>
        <v>0.0716578179230337</v>
      </c>
      <c r="Q133" s="16">
        <f t="shared" si="122"/>
        <v>0.0186310326599888</v>
      </c>
      <c r="R133" s="11">
        <f t="shared" si="123"/>
        <v>0.1355172</v>
      </c>
      <c r="S133" s="17">
        <f t="shared" si="124"/>
        <v>0.137480944558984</v>
      </c>
      <c r="T133" s="3">
        <v>0.01</v>
      </c>
      <c r="U133" s="18">
        <f t="shared" si="125"/>
        <v>0.00137480944558984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0.00882480944558984</v>
      </c>
      <c r="AU133" s="25">
        <f t="shared" si="129"/>
        <v>52.122</v>
      </c>
      <c r="AV133" s="1">
        <f t="shared" si="130"/>
        <v>0.26</v>
      </c>
      <c r="AW133" s="2">
        <f t="shared" si="131"/>
        <v>0.1</v>
      </c>
      <c r="AX133" s="1">
        <f t="shared" si="132"/>
        <v>80.1262022621925</v>
      </c>
    </row>
    <row r="134" s="1" customFormat="1" spans="1:51">
      <c r="A134" s="6"/>
      <c r="B134" s="6"/>
      <c r="C134" s="9">
        <v>11</v>
      </c>
      <c r="D134" s="12">
        <v>11.3742060410333</v>
      </c>
      <c r="E134" s="13">
        <f t="shared" si="133"/>
        <v>16.1572041109677</v>
      </c>
      <c r="F134" s="9" t="s">
        <v>109</v>
      </c>
      <c r="G134" s="6">
        <v>12</v>
      </c>
      <c r="H134" s="11">
        <f t="shared" si="116"/>
        <v>11.3742060410333</v>
      </c>
      <c r="I134" s="11">
        <f t="shared" si="117"/>
        <v>284.524206041033</v>
      </c>
      <c r="J134" s="11">
        <f t="shared" si="118"/>
        <v>0.072456761310936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1.01122443501125</v>
      </c>
      <c r="P134" s="11">
        <f t="shared" si="121"/>
        <v>0.0732700475193966</v>
      </c>
      <c r="Q134" s="16">
        <f t="shared" si="122"/>
        <v>0.0190502123550431</v>
      </c>
      <c r="R134" s="11">
        <f t="shared" si="123"/>
        <v>0.1355172</v>
      </c>
      <c r="S134" s="17">
        <f t="shared" si="124"/>
        <v>0.140574129003869</v>
      </c>
      <c r="T134" s="3">
        <v>0.01</v>
      </c>
      <c r="U134" s="18">
        <f t="shared" si="125"/>
        <v>0.00140574129003869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0.00885574129003869</v>
      </c>
      <c r="AU134" s="25">
        <f t="shared" si="129"/>
        <v>52.122</v>
      </c>
      <c r="AV134" s="1">
        <f t="shared" si="130"/>
        <v>0.26</v>
      </c>
      <c r="AW134" s="2">
        <f t="shared" si="131"/>
        <v>0.1</v>
      </c>
      <c r="AX134" s="1">
        <f t="shared" si="132"/>
        <v>80.4070526578789</v>
      </c>
      <c r="AY134" s="1">
        <f>SUM(AX123:AX134)</f>
        <v>1431.44322008612</v>
      </c>
    </row>
    <row r="135" s="1" customFormat="1" spans="1:46">
      <c r="A135" s="6"/>
      <c r="B135" s="6"/>
      <c r="C135" s="9">
        <v>12</v>
      </c>
      <c r="D135" s="12">
        <v>5.12857136090323</v>
      </c>
      <c r="E135" s="13">
        <f t="shared" si="133"/>
        <v>11.3742060410333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6</v>
      </c>
      <c r="E139" s="9"/>
      <c r="F139" s="9"/>
      <c r="G139" s="6">
        <v>1</v>
      </c>
      <c r="H139" s="11">
        <f t="shared" ref="H139:H150" si="135">E140</f>
        <v>6</v>
      </c>
      <c r="I139" s="11">
        <f t="shared" ref="I139:I150" si="136">H139+273.15</f>
        <v>279.15</v>
      </c>
      <c r="J139" s="11">
        <f t="shared" ref="J139:J150" si="137">EXP(($C$18*(I139-$C$16))/($C$19*I139*$C$16))</f>
        <v>0.0374932232426917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0.0106743206571943</v>
      </c>
      <c r="Q139" s="16">
        <f t="shared" ref="Q139:Q150" si="141">P139*$B$125</f>
        <v>0.00277532337087052</v>
      </c>
      <c r="R139" s="11">
        <f t="shared" ref="R139:R150" si="142">L139*$B$125</f>
        <v>0.074022</v>
      </c>
      <c r="S139" s="17">
        <f t="shared" ref="S139:S150" si="143">Q139/R139</f>
        <v>0.0374932232426917</v>
      </c>
      <c r="T139" s="3">
        <v>0.01</v>
      </c>
      <c r="U139" s="18">
        <f t="shared" ref="U139:U150" si="144">S139*T139</f>
        <v>0.000374932232426917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0.00586493223242692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0.2</v>
      </c>
      <c r="AX139" s="1">
        <f t="shared" ref="AX139:AX150" si="151">AW139*10000*AV139*0.67*AU139*AT139</f>
        <v>58.1739578369665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4.83645474529032</v>
      </c>
      <c r="E140" s="13">
        <f t="shared" ref="E140:E151" si="154">D139</f>
        <v>6</v>
      </c>
      <c r="F140" s="9" t="s">
        <v>107</v>
      </c>
      <c r="G140" s="6">
        <v>2</v>
      </c>
      <c r="H140" s="11">
        <f t="shared" si="135"/>
        <v>4.83645474529032</v>
      </c>
      <c r="I140" s="11">
        <f t="shared" si="136"/>
        <v>277.98645474529</v>
      </c>
      <c r="J140" s="11">
        <f t="shared" si="137"/>
        <v>0.0324002219226319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0.558725679342806</v>
      </c>
      <c r="P140" s="11">
        <f t="shared" si="140"/>
        <v>0.0181028360045801</v>
      </c>
      <c r="Q140" s="16">
        <f t="shared" si="141"/>
        <v>0.00470673736119084</v>
      </c>
      <c r="R140" s="11">
        <f t="shared" si="142"/>
        <v>0.074022</v>
      </c>
      <c r="S140" s="17">
        <f t="shared" si="143"/>
        <v>0.0635856550916057</v>
      </c>
      <c r="T140" s="3">
        <v>0.01</v>
      </c>
      <c r="U140" s="18">
        <f t="shared" si="144"/>
        <v>0.000635856550916057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0.00612585655091606</v>
      </c>
      <c r="AU140" s="25">
        <f t="shared" si="148"/>
        <v>28.47</v>
      </c>
      <c r="AV140" s="1">
        <f t="shared" si="149"/>
        <v>0.26</v>
      </c>
      <c r="AW140" s="2">
        <f t="shared" si="150"/>
        <v>0.2</v>
      </c>
      <c r="AX140" s="1">
        <f t="shared" si="151"/>
        <v>60.7620525839957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6.44951526864286</v>
      </c>
      <c r="E141" s="13">
        <f t="shared" si="154"/>
        <v>4.83645474529032</v>
      </c>
      <c r="F141" s="9" t="s">
        <v>107</v>
      </c>
      <c r="G141" s="6">
        <v>3</v>
      </c>
      <c r="H141" s="11">
        <f t="shared" si="135"/>
        <v>6.44951526864286</v>
      </c>
      <c r="I141" s="11">
        <f t="shared" si="136"/>
        <v>279.599515268643</v>
      </c>
      <c r="J141" s="11">
        <f t="shared" si="137"/>
        <v>0.0396558065763222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0.825322843338225</v>
      </c>
      <c r="P141" s="11">
        <f t="shared" si="140"/>
        <v>0.0327288430384409</v>
      </c>
      <c r="Q141" s="16">
        <f t="shared" si="141"/>
        <v>0.00850949918999464</v>
      </c>
      <c r="R141" s="11">
        <f t="shared" si="142"/>
        <v>0.074022</v>
      </c>
      <c r="S141" s="17">
        <f t="shared" si="143"/>
        <v>0.11495905528079</v>
      </c>
      <c r="T141" s="3">
        <v>0.01</v>
      </c>
      <c r="U141" s="18">
        <f t="shared" si="144"/>
        <v>0.0011495905528079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0.0066395905528079</v>
      </c>
      <c r="AU141" s="25">
        <f t="shared" si="148"/>
        <v>28.47</v>
      </c>
      <c r="AV141" s="1">
        <f t="shared" si="149"/>
        <v>0.26</v>
      </c>
      <c r="AW141" s="2">
        <f t="shared" si="150"/>
        <v>0.2</v>
      </c>
      <c r="AX141" s="1">
        <f t="shared" si="151"/>
        <v>65.8577534345928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10.2693654788065</v>
      </c>
      <c r="E142" s="13">
        <f t="shared" si="154"/>
        <v>6.44951526864286</v>
      </c>
      <c r="F142" s="9" t="s">
        <v>107</v>
      </c>
      <c r="G142" s="6">
        <v>4</v>
      </c>
      <c r="H142" s="11">
        <f t="shared" si="135"/>
        <v>10.2693654788065</v>
      </c>
      <c r="I142" s="11">
        <f t="shared" si="136"/>
        <v>283.419365478806</v>
      </c>
      <c r="J142" s="11">
        <f t="shared" si="137"/>
        <v>0.0634077865212293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1.07729400029978</v>
      </c>
      <c r="P142" s="11">
        <f t="shared" si="140"/>
        <v>0.0683088279916099</v>
      </c>
      <c r="Q142" s="16">
        <f t="shared" si="141"/>
        <v>0.0177602952778186</v>
      </c>
      <c r="R142" s="11">
        <f t="shared" si="142"/>
        <v>0.074022</v>
      </c>
      <c r="S142" s="17">
        <f t="shared" si="143"/>
        <v>0.239932658909764</v>
      </c>
      <c r="T142" s="3">
        <v>0.01</v>
      </c>
      <c r="U142" s="18">
        <f t="shared" si="144"/>
        <v>0.00239932658909764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0.0123493265890976</v>
      </c>
      <c r="AU142" s="25">
        <f t="shared" si="148"/>
        <v>28.47</v>
      </c>
      <c r="AV142" s="1">
        <f t="shared" si="149"/>
        <v>0.26</v>
      </c>
      <c r="AW142" s="2">
        <f t="shared" si="150"/>
        <v>0.2</v>
      </c>
      <c r="AX142" s="1">
        <f t="shared" si="151"/>
        <v>122.492328272277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17.7311356694333</v>
      </c>
      <c r="E143" s="13">
        <f t="shared" si="154"/>
        <v>10.2693654788065</v>
      </c>
      <c r="F143" s="9" t="s">
        <v>107</v>
      </c>
      <c r="G143" s="6">
        <v>5</v>
      </c>
      <c r="H143" s="11">
        <f t="shared" si="135"/>
        <v>17.7311356694333</v>
      </c>
      <c r="I143" s="11">
        <f t="shared" si="136"/>
        <v>290.881135669433</v>
      </c>
      <c r="J143" s="11">
        <f t="shared" si="137"/>
        <v>0.153065190500481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0.958535913692766</v>
      </c>
      <c r="O143" s="11">
        <f t="shared" si="155"/>
        <v>0.335149258615409</v>
      </c>
      <c r="P143" s="11">
        <f t="shared" si="140"/>
        <v>0.0512996851160626</v>
      </c>
      <c r="Q143" s="16">
        <f t="shared" si="141"/>
        <v>0.0133379181301763</v>
      </c>
      <c r="R143" s="11">
        <f t="shared" si="142"/>
        <v>0.074022</v>
      </c>
      <c r="S143" s="17">
        <f t="shared" si="143"/>
        <v>0.180188567320206</v>
      </c>
      <c r="T143" s="3">
        <v>0.01</v>
      </c>
      <c r="U143" s="18">
        <f t="shared" si="144"/>
        <v>0.00180188567320206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0.0117518856732021</v>
      </c>
      <c r="AU143" s="25">
        <f t="shared" si="148"/>
        <v>28.47</v>
      </c>
      <c r="AV143" s="1">
        <f t="shared" si="149"/>
        <v>0.26</v>
      </c>
      <c r="AW143" s="2">
        <f t="shared" si="150"/>
        <v>0.2</v>
      </c>
      <c r="AX143" s="1">
        <f t="shared" si="151"/>
        <v>116.566342894436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22.7325176135484</v>
      </c>
      <c r="E144" s="13">
        <f t="shared" si="154"/>
        <v>17.7311356694333</v>
      </c>
      <c r="F144" s="9" t="s">
        <v>109</v>
      </c>
      <c r="G144" s="6">
        <v>6</v>
      </c>
      <c r="H144" s="11">
        <f t="shared" si="135"/>
        <v>22.7325176135484</v>
      </c>
      <c r="I144" s="11">
        <f t="shared" si="136"/>
        <v>295.882517613548</v>
      </c>
      <c r="J144" s="11">
        <f t="shared" si="137"/>
        <v>0.269528546817727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0.568549573499346</v>
      </c>
      <c r="P144" s="11">
        <f t="shared" si="140"/>
        <v>0.153240340339117</v>
      </c>
      <c r="Q144" s="16">
        <f t="shared" si="141"/>
        <v>0.0398424884881705</v>
      </c>
      <c r="R144" s="11">
        <f t="shared" si="142"/>
        <v>0.074022</v>
      </c>
      <c r="S144" s="17">
        <f t="shared" si="143"/>
        <v>0.538251985736274</v>
      </c>
      <c r="T144" s="3">
        <v>0.01</v>
      </c>
      <c r="U144" s="18">
        <f t="shared" si="144"/>
        <v>0.00538251985736274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0.0153325198573627</v>
      </c>
      <c r="AU144" s="25">
        <f t="shared" si="148"/>
        <v>28.47</v>
      </c>
      <c r="AV144" s="1">
        <f t="shared" si="149"/>
        <v>0.26</v>
      </c>
      <c r="AW144" s="2">
        <f t="shared" si="150"/>
        <v>0.2</v>
      </c>
      <c r="AX144" s="1">
        <f t="shared" si="151"/>
        <v>152.082467174148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24.8234120303333</v>
      </c>
      <c r="E145" s="13">
        <f t="shared" si="154"/>
        <v>22.7325176135484</v>
      </c>
      <c r="F145" s="9" t="s">
        <v>107</v>
      </c>
      <c r="G145" s="6">
        <v>7</v>
      </c>
      <c r="H145" s="11">
        <f t="shared" si="135"/>
        <v>24.8234120303333</v>
      </c>
      <c r="I145" s="11">
        <f t="shared" si="136"/>
        <v>297.973412030333</v>
      </c>
      <c r="J145" s="11">
        <f t="shared" si="137"/>
        <v>0.339538969895093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0.700009233160229</v>
      </c>
      <c r="P145" s="11">
        <f t="shared" si="140"/>
        <v>0.237680413944278</v>
      </c>
      <c r="Q145" s="16">
        <f t="shared" si="141"/>
        <v>0.0617969076255123</v>
      </c>
      <c r="R145" s="11">
        <f t="shared" si="142"/>
        <v>0.074022</v>
      </c>
      <c r="S145" s="17">
        <f t="shared" si="143"/>
        <v>0.834845149084223</v>
      </c>
      <c r="T145" s="3">
        <v>0.01</v>
      </c>
      <c r="U145" s="18">
        <f t="shared" si="144"/>
        <v>0.00834845149084223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0.0232484514908422</v>
      </c>
      <c r="AU145" s="25">
        <f t="shared" si="148"/>
        <v>28.47</v>
      </c>
      <c r="AV145" s="1">
        <f t="shared" si="149"/>
        <v>0.26</v>
      </c>
      <c r="AW145" s="2">
        <f t="shared" si="150"/>
        <v>0.2</v>
      </c>
      <c r="AX145" s="1">
        <f t="shared" si="151"/>
        <v>230.600181418187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29.8352050906452</v>
      </c>
      <c r="E146" s="13">
        <f t="shared" si="154"/>
        <v>24.8234120303333</v>
      </c>
      <c r="F146" s="9" t="s">
        <v>107</v>
      </c>
      <c r="G146" s="6">
        <v>8</v>
      </c>
      <c r="H146" s="11">
        <f t="shared" si="135"/>
        <v>29.8352050906452</v>
      </c>
      <c r="I146" s="11">
        <f t="shared" si="136"/>
        <v>302.985205090645</v>
      </c>
      <c r="J146" s="11">
        <f t="shared" si="137"/>
        <v>0.582952946996981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0.747028819215951</v>
      </c>
      <c r="P146" s="11">
        <f t="shared" si="140"/>
        <v>0.435482651653613</v>
      </c>
      <c r="Q146" s="16">
        <f t="shared" si="141"/>
        <v>0.113225489429939</v>
      </c>
      <c r="R146" s="11">
        <f t="shared" si="142"/>
        <v>0.074022</v>
      </c>
      <c r="S146" s="17">
        <f t="shared" si="143"/>
        <v>1.52961942976331</v>
      </c>
      <c r="T146" s="3">
        <v>0.01</v>
      </c>
      <c r="U146" s="18">
        <f t="shared" si="144"/>
        <v>0.0152961942976331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0.0301961942976331</v>
      </c>
      <c r="AU146" s="25">
        <f t="shared" si="148"/>
        <v>28.47</v>
      </c>
      <c r="AV146" s="1">
        <f t="shared" si="149"/>
        <v>0.26</v>
      </c>
      <c r="AW146" s="2">
        <f t="shared" si="150"/>
        <v>0.2</v>
      </c>
      <c r="AX146" s="1">
        <f t="shared" si="151"/>
        <v>299.514481036119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27.5554067332258</v>
      </c>
      <c r="E147" s="13">
        <f t="shared" si="154"/>
        <v>29.8352050906452</v>
      </c>
      <c r="F147" s="9" t="s">
        <v>107</v>
      </c>
      <c r="G147" s="6">
        <v>9</v>
      </c>
      <c r="H147" s="11">
        <f t="shared" si="135"/>
        <v>27.5554067332258</v>
      </c>
      <c r="I147" s="11">
        <f t="shared" si="136"/>
        <v>300.705406733226</v>
      </c>
      <c r="J147" s="11">
        <f t="shared" si="137"/>
        <v>0.456900636264723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0.596246167562338</v>
      </c>
      <c r="P147" s="11">
        <f t="shared" si="140"/>
        <v>0.272425253329635</v>
      </c>
      <c r="Q147" s="16">
        <f t="shared" si="141"/>
        <v>0.070830565865705</v>
      </c>
      <c r="R147" s="11">
        <f t="shared" si="142"/>
        <v>0.074022</v>
      </c>
      <c r="S147" s="17">
        <f t="shared" si="143"/>
        <v>0.956885329573708</v>
      </c>
      <c r="T147" s="3">
        <v>0.01</v>
      </c>
      <c r="U147" s="18">
        <f t="shared" si="144"/>
        <v>0.00956885329573708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0.0195188532957371</v>
      </c>
      <c r="AU147" s="25">
        <f t="shared" si="148"/>
        <v>28.47</v>
      </c>
      <c r="AV147" s="1">
        <f t="shared" si="149"/>
        <v>0.26</v>
      </c>
      <c r="AW147" s="2">
        <f t="shared" si="150"/>
        <v>0.2</v>
      </c>
      <c r="AX147" s="1">
        <f t="shared" si="151"/>
        <v>193.606490860045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22.8794563053333</v>
      </c>
      <c r="E148" s="13">
        <f t="shared" si="154"/>
        <v>27.5554067332258</v>
      </c>
      <c r="F148" s="9" t="s">
        <v>107</v>
      </c>
      <c r="G148" s="6">
        <v>10</v>
      </c>
      <c r="H148" s="11">
        <f t="shared" si="135"/>
        <v>22.8794563053333</v>
      </c>
      <c r="I148" s="11">
        <f t="shared" si="136"/>
        <v>296.029456305333</v>
      </c>
      <c r="J148" s="11">
        <f t="shared" si="137"/>
        <v>0.273967230774141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0.608520914232703</v>
      </c>
      <c r="P148" s="11">
        <f t="shared" si="140"/>
        <v>0.166714789740482</v>
      </c>
      <c r="Q148" s="16">
        <f t="shared" si="141"/>
        <v>0.0433458453325254</v>
      </c>
      <c r="R148" s="11">
        <f t="shared" si="142"/>
        <v>0.074022</v>
      </c>
      <c r="S148" s="17">
        <f t="shared" si="143"/>
        <v>0.585580575133412</v>
      </c>
      <c r="T148" s="3">
        <v>0.01</v>
      </c>
      <c r="U148" s="18">
        <f t="shared" si="144"/>
        <v>0.00585580575133412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0.0158058057513341</v>
      </c>
      <c r="AU148" s="25">
        <f t="shared" si="148"/>
        <v>28.47</v>
      </c>
      <c r="AV148" s="1">
        <f t="shared" si="149"/>
        <v>0.26</v>
      </c>
      <c r="AW148" s="2">
        <f t="shared" si="150"/>
        <v>0.2</v>
      </c>
      <c r="AX148" s="1">
        <f t="shared" si="151"/>
        <v>156.776965345584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16.1572041109677</v>
      </c>
      <c r="E149" s="13">
        <f t="shared" si="154"/>
        <v>22.8794563053333</v>
      </c>
      <c r="F149" s="9" t="s">
        <v>107</v>
      </c>
      <c r="G149" s="6">
        <v>11</v>
      </c>
      <c r="H149" s="11">
        <f t="shared" si="135"/>
        <v>16.1572041109677</v>
      </c>
      <c r="I149" s="11">
        <f t="shared" si="136"/>
        <v>289.307204110968</v>
      </c>
      <c r="J149" s="11">
        <f t="shared" si="137"/>
        <v>0.127581687301705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0.419715818267609</v>
      </c>
      <c r="O149" s="11">
        <f t="shared" si="155"/>
        <v>0.306790306224611</v>
      </c>
      <c r="P149" s="11">
        <f t="shared" si="140"/>
        <v>0.0391408249159427</v>
      </c>
      <c r="Q149" s="16">
        <f t="shared" si="141"/>
        <v>0.0101766144781451</v>
      </c>
      <c r="R149" s="11">
        <f t="shared" si="142"/>
        <v>0.074022</v>
      </c>
      <c r="S149" s="17">
        <f t="shared" si="143"/>
        <v>0.137480944558984</v>
      </c>
      <c r="T149" s="3">
        <v>0.01</v>
      </c>
      <c r="U149" s="18">
        <f t="shared" si="144"/>
        <v>0.00137480944558984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0.00686480944558984</v>
      </c>
      <c r="AU149" s="25">
        <f t="shared" si="148"/>
        <v>28.47</v>
      </c>
      <c r="AV149" s="1">
        <f t="shared" si="149"/>
        <v>0.26</v>
      </c>
      <c r="AW149" s="2">
        <f t="shared" si="150"/>
        <v>0.2</v>
      </c>
      <c r="AX149" s="1">
        <f t="shared" si="151"/>
        <v>68.0916879207145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11.3742060410333</v>
      </c>
      <c r="E150" s="13">
        <f t="shared" si="154"/>
        <v>16.1572041109677</v>
      </c>
      <c r="F150" s="9" t="s">
        <v>109</v>
      </c>
      <c r="G150" s="6">
        <v>12</v>
      </c>
      <c r="H150" s="11">
        <f t="shared" si="135"/>
        <v>11.3742060410333</v>
      </c>
      <c r="I150" s="11">
        <f t="shared" si="136"/>
        <v>284.524206041033</v>
      </c>
      <c r="J150" s="11">
        <f t="shared" si="137"/>
        <v>0.072456761310936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0.552349481308668</v>
      </c>
      <c r="P150" s="11">
        <f t="shared" si="140"/>
        <v>0.0400214545274015</v>
      </c>
      <c r="Q150" s="16">
        <f t="shared" si="141"/>
        <v>0.0104055781771244</v>
      </c>
      <c r="R150" s="11">
        <f t="shared" si="142"/>
        <v>0.074022</v>
      </c>
      <c r="S150" s="17">
        <f t="shared" si="143"/>
        <v>0.140574129003869</v>
      </c>
      <c r="T150" s="3">
        <v>0.01</v>
      </c>
      <c r="U150" s="18">
        <f t="shared" si="144"/>
        <v>0.00140574129003869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0.00689574129003869</v>
      </c>
      <c r="AU150" s="25">
        <f t="shared" si="148"/>
        <v>28.47</v>
      </c>
      <c r="AV150" s="1">
        <f t="shared" si="149"/>
        <v>0.26</v>
      </c>
      <c r="AW150" s="2">
        <f t="shared" si="150"/>
        <v>0.2</v>
      </c>
      <c r="AX150" s="1">
        <f t="shared" si="151"/>
        <v>68.3984992773467</v>
      </c>
      <c r="AY150" s="1">
        <f>SUM(AX139:AX150)</f>
        <v>1592.92320805441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5.12857136090323</v>
      </c>
      <c r="E151" s="13">
        <f t="shared" si="154"/>
        <v>11.3742060410333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64.5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40</v>
      </c>
      <c r="C4" s="3"/>
      <c r="D4" s="3"/>
      <c r="E4" s="3">
        <v>5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27.3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252.8</v>
      </c>
      <c r="F7" s="3">
        <v>91.104</v>
      </c>
      <c r="G7" s="3">
        <v>0.13</v>
      </c>
      <c r="L7" s="2"/>
    </row>
    <row r="8" s="1" customFormat="1" spans="1:12">
      <c r="A8" s="4"/>
      <c r="B8" s="5" t="s">
        <v>44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2222.22</v>
      </c>
      <c r="F9" s="3">
        <v>122.786</v>
      </c>
      <c r="G9" s="3">
        <v>0.29</v>
      </c>
      <c r="L9" s="2"/>
    </row>
    <row r="10" s="1" customFormat="1" spans="1:12">
      <c r="A10" s="4" t="s">
        <v>46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65203138.8119875</v>
      </c>
      <c r="J16" s="7" t="s">
        <v>35</v>
      </c>
      <c r="K16" s="7">
        <f>I16/(10000*1000)</f>
        <v>6.52031388119875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35860921.9178082</v>
      </c>
      <c r="J17" s="7" t="s">
        <v>35</v>
      </c>
      <c r="K17" s="7">
        <f>I17/(10000*1000)</f>
        <v>3.58609219178082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12</v>
      </c>
      <c r="E29" s="9"/>
      <c r="F29" s="9"/>
      <c r="G29" s="6">
        <v>1</v>
      </c>
      <c r="H29" s="11">
        <f t="shared" ref="H29:H40" si="0">E30</f>
        <v>12</v>
      </c>
      <c r="I29" s="11">
        <f t="shared" ref="I29:I40" si="1">H29+273.15</f>
        <v>285.15</v>
      </c>
      <c r="J29" s="11">
        <f t="shared" ref="J29:J40" si="2">EXP(($C$18*(I29-$C$16))/($C$19*I29*$C$16))</f>
        <v>0.0781080022050146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0.0775931402904799</v>
      </c>
      <c r="Q29" s="16">
        <f t="shared" ref="Q29:Q40" si="6">P29*$B$31</f>
        <v>0.0100871082377624</v>
      </c>
      <c r="R29" s="11">
        <f t="shared" ref="R29:R40" si="7">L29*$B$31</f>
        <v>0.129143083333333</v>
      </c>
      <c r="S29" s="17">
        <f t="shared" ref="S29:S40" si="8">Q29/R29</f>
        <v>0.0781080022050148</v>
      </c>
      <c r="T29" s="3">
        <v>0.01</v>
      </c>
      <c r="U29" s="18">
        <f t="shared" ref="U29:U40" si="9">S29*T29</f>
        <v>0.000781080022050148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0.0226810800220501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0.416666666666667</v>
      </c>
      <c r="AU29" s="1">
        <f t="shared" ref="AU29:AU40" si="17">AT29*10000*AS29*0.67*AR29*AQ29</f>
        <v>817.708369559587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12.0034709498065</v>
      </c>
      <c r="E30" s="13">
        <f t="shared" ref="E30:E41" si="18">D29</f>
        <v>12</v>
      </c>
      <c r="F30" s="9" t="s">
        <v>107</v>
      </c>
      <c r="G30" s="6">
        <v>2</v>
      </c>
      <c r="H30" s="11">
        <f t="shared" si="0"/>
        <v>12.0034709498065</v>
      </c>
      <c r="I30" s="11">
        <f t="shared" si="1"/>
        <v>285.153470949806</v>
      </c>
      <c r="J30" s="11">
        <f t="shared" si="2"/>
        <v>0.0781404733682323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1.90922352637619</v>
      </c>
      <c r="P30" s="11">
        <f t="shared" si="5"/>
        <v>0.149187630116801</v>
      </c>
      <c r="Q30" s="16">
        <f t="shared" si="6"/>
        <v>0.0193943919151841</v>
      </c>
      <c r="R30" s="11">
        <f t="shared" si="7"/>
        <v>0.129143083333333</v>
      </c>
      <c r="S30" s="17">
        <f t="shared" si="8"/>
        <v>0.150177550470318</v>
      </c>
      <c r="T30" s="3">
        <v>0.01</v>
      </c>
      <c r="U30" s="18">
        <f t="shared" si="9"/>
        <v>0.00150177550470318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0.0234017755047032</v>
      </c>
      <c r="AR30" s="25">
        <f t="shared" si="15"/>
        <v>99.3408333333333</v>
      </c>
      <c r="AS30" s="1">
        <f t="shared" si="16"/>
        <v>0.13</v>
      </c>
      <c r="AT30" s="2">
        <f>$E$4/12</f>
        <v>0.416666666666667</v>
      </c>
      <c r="AU30" s="1">
        <f t="shared" si="17"/>
        <v>843.691203159056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11.3388227791071</v>
      </c>
      <c r="E31" s="13">
        <f t="shared" si="18"/>
        <v>12.0034709498065</v>
      </c>
      <c r="F31" s="9" t="s">
        <v>107</v>
      </c>
      <c r="G31" s="6">
        <v>3</v>
      </c>
      <c r="H31" s="11">
        <f t="shared" si="0"/>
        <v>11.3388227791071</v>
      </c>
      <c r="I31" s="11">
        <f t="shared" si="1"/>
        <v>284.488822779107</v>
      </c>
      <c r="J31" s="11">
        <f t="shared" si="2"/>
        <v>0.0721490211249036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2.75344422959272</v>
      </c>
      <c r="P31" s="11">
        <f t="shared" si="5"/>
        <v>0.198658305887129</v>
      </c>
      <c r="Q31" s="16">
        <f t="shared" si="6"/>
        <v>0.0258255797653268</v>
      </c>
      <c r="R31" s="11">
        <f t="shared" si="7"/>
        <v>0.129143083333333</v>
      </c>
      <c r="S31" s="17">
        <f t="shared" si="8"/>
        <v>0.199976484212228</v>
      </c>
      <c r="T31" s="3">
        <v>0.01</v>
      </c>
      <c r="U31" s="18">
        <f t="shared" si="9"/>
        <v>0.00199976484212228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0.0238997648421223</v>
      </c>
      <c r="AR31" s="25">
        <f t="shared" si="15"/>
        <v>99.3408333333333</v>
      </c>
      <c r="AS31" s="1">
        <f t="shared" si="16"/>
        <v>0.13</v>
      </c>
      <c r="AT31" s="2">
        <f>$E$4/12</f>
        <v>0.416666666666667</v>
      </c>
      <c r="AU31" s="1">
        <f t="shared" si="17"/>
        <v>861.644935907371</v>
      </c>
    </row>
    <row r="32" s="1" customFormat="1" spans="1:47">
      <c r="A32" s="6"/>
      <c r="B32" s="6"/>
      <c r="C32" s="9">
        <v>3</v>
      </c>
      <c r="D32" s="12">
        <v>13.5848733041935</v>
      </c>
      <c r="E32" s="13">
        <f t="shared" si="18"/>
        <v>11.3388227791071</v>
      </c>
      <c r="F32" s="9" t="s">
        <v>107</v>
      </c>
      <c r="G32" s="6">
        <v>4</v>
      </c>
      <c r="H32" s="11">
        <f t="shared" si="0"/>
        <v>13.5848733041935</v>
      </c>
      <c r="I32" s="11">
        <f t="shared" si="1"/>
        <v>286.734873304193</v>
      </c>
      <c r="J32" s="11">
        <f t="shared" si="2"/>
        <v>0.0943328269637433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3.54819425703892</v>
      </c>
      <c r="P32" s="11">
        <f t="shared" si="5"/>
        <v>0.334711194883</v>
      </c>
      <c r="Q32" s="16">
        <f t="shared" si="6"/>
        <v>0.04351245533479</v>
      </c>
      <c r="R32" s="11">
        <f t="shared" si="7"/>
        <v>0.129143083333333</v>
      </c>
      <c r="S32" s="17">
        <f t="shared" si="8"/>
        <v>0.336932139234119</v>
      </c>
      <c r="T32" s="3">
        <v>0.01</v>
      </c>
      <c r="U32" s="18">
        <f t="shared" si="9"/>
        <v>0.00336932139234119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0.0328193213923412</v>
      </c>
      <c r="AR32" s="25">
        <f t="shared" si="15"/>
        <v>99.3408333333333</v>
      </c>
      <c r="AS32" s="1">
        <f t="shared" si="16"/>
        <v>0.13</v>
      </c>
      <c r="AT32" s="2">
        <f>$E$4/12</f>
        <v>0.416666666666667</v>
      </c>
      <c r="AU32" s="1">
        <f t="shared" si="17"/>
        <v>1183.21674980615</v>
      </c>
    </row>
    <row r="33" s="1" customFormat="1" spans="1:47">
      <c r="A33" s="6"/>
      <c r="B33" s="6"/>
      <c r="C33" s="9">
        <v>4</v>
      </c>
      <c r="D33" s="12">
        <v>18.9775129143333</v>
      </c>
      <c r="E33" s="13">
        <f t="shared" si="18"/>
        <v>13.5848733041935</v>
      </c>
      <c r="F33" s="9" t="s">
        <v>107</v>
      </c>
      <c r="G33" s="6">
        <v>5</v>
      </c>
      <c r="H33" s="11">
        <f t="shared" si="0"/>
        <v>18.9775129143333</v>
      </c>
      <c r="I33" s="11">
        <f t="shared" si="1"/>
        <v>292.127512914333</v>
      </c>
      <c r="J33" s="11">
        <f t="shared" si="2"/>
        <v>0.176563404014838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3.05280890904813</v>
      </c>
      <c r="O33" s="11">
        <f t="shared" si="19"/>
        <v>1.15408248644113</v>
      </c>
      <c r="P33" s="11">
        <f t="shared" si="5"/>
        <v>0.203768732319954</v>
      </c>
      <c r="Q33" s="16">
        <f t="shared" si="6"/>
        <v>0.0264899352015941</v>
      </c>
      <c r="R33" s="11">
        <f t="shared" si="7"/>
        <v>0.129143083333333</v>
      </c>
      <c r="S33" s="17">
        <f t="shared" si="8"/>
        <v>0.205120820394388</v>
      </c>
      <c r="T33" s="3">
        <v>0.01</v>
      </c>
      <c r="U33" s="18">
        <f t="shared" si="9"/>
        <v>0.00205120820394388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0.0315012082039439</v>
      </c>
      <c r="AR33" s="25">
        <f t="shared" si="15"/>
        <v>99.3408333333333</v>
      </c>
      <c r="AS33" s="1">
        <f t="shared" si="16"/>
        <v>0.13</v>
      </c>
      <c r="AT33" s="2">
        <f>$E$4/12</f>
        <v>0.416666666666667</v>
      </c>
      <c r="AU33" s="1">
        <f t="shared" si="17"/>
        <v>1135.69554776764</v>
      </c>
    </row>
    <row r="34" s="1" customFormat="1" spans="1:47">
      <c r="A34" s="6"/>
      <c r="B34" s="6"/>
      <c r="C34" s="9">
        <v>5</v>
      </c>
      <c r="D34" s="12">
        <v>22.9029929219355</v>
      </c>
      <c r="E34" s="13">
        <f t="shared" si="18"/>
        <v>18.9775129143333</v>
      </c>
      <c r="F34" s="9" t="s">
        <v>109</v>
      </c>
      <c r="G34" s="6">
        <v>6</v>
      </c>
      <c r="H34" s="11">
        <f t="shared" si="0"/>
        <v>22.9029929219355</v>
      </c>
      <c r="I34" s="11">
        <f t="shared" si="1"/>
        <v>296.052992921935</v>
      </c>
      <c r="J34" s="11">
        <f t="shared" si="2"/>
        <v>0.27468456570019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1.94372208745451</v>
      </c>
      <c r="P34" s="11">
        <f t="shared" si="5"/>
        <v>0.533910457434309</v>
      </c>
      <c r="Q34" s="16">
        <f t="shared" si="6"/>
        <v>0.0694083594664602</v>
      </c>
      <c r="R34" s="11">
        <f t="shared" si="7"/>
        <v>0.129143083333333</v>
      </c>
      <c r="S34" s="17">
        <f t="shared" si="8"/>
        <v>0.537453169577106</v>
      </c>
      <c r="T34" s="3">
        <v>0.01</v>
      </c>
      <c r="U34" s="18">
        <f t="shared" si="9"/>
        <v>0.00537453169577106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0.0348245316957711</v>
      </c>
      <c r="AR34" s="25">
        <f t="shared" si="15"/>
        <v>99.3408333333333</v>
      </c>
      <c r="AS34" s="1">
        <f t="shared" si="16"/>
        <v>0.13</v>
      </c>
      <c r="AT34" s="2">
        <f>$E$4/12</f>
        <v>0.416666666666667</v>
      </c>
      <c r="AU34" s="1">
        <f t="shared" si="17"/>
        <v>1255.50948217373</v>
      </c>
    </row>
    <row r="35" s="1" customFormat="1" spans="1:47">
      <c r="A35" s="6"/>
      <c r="B35" s="6"/>
      <c r="C35" s="9">
        <v>6</v>
      </c>
      <c r="D35" s="12">
        <v>24.5340023256667</v>
      </c>
      <c r="E35" s="13">
        <f t="shared" si="18"/>
        <v>22.9029929219355</v>
      </c>
      <c r="F35" s="9" t="s">
        <v>107</v>
      </c>
      <c r="G35" s="6">
        <v>7</v>
      </c>
      <c r="H35" s="11">
        <f t="shared" si="0"/>
        <v>24.5340023256667</v>
      </c>
      <c r="I35" s="11">
        <f t="shared" si="1"/>
        <v>297.684002325667</v>
      </c>
      <c r="J35" s="11">
        <f t="shared" si="2"/>
        <v>0.328921884623777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2.40321996335353</v>
      </c>
      <c r="P35" s="11">
        <f t="shared" si="5"/>
        <v>0.790471639511728</v>
      </c>
      <c r="Q35" s="16">
        <f t="shared" si="6"/>
        <v>0.102761313136525</v>
      </c>
      <c r="R35" s="11">
        <f t="shared" si="7"/>
        <v>0.129143083333333</v>
      </c>
      <c r="S35" s="17">
        <f t="shared" si="8"/>
        <v>0.795716739016414</v>
      </c>
      <c r="T35" s="3">
        <v>0.01</v>
      </c>
      <c r="U35" s="18">
        <f t="shared" si="9"/>
        <v>0.00795716739016414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0.0428571673901641</v>
      </c>
      <c r="AR35" s="25">
        <f t="shared" si="15"/>
        <v>99.3408333333333</v>
      </c>
      <c r="AS35" s="1">
        <f t="shared" si="16"/>
        <v>0.13</v>
      </c>
      <c r="AT35" s="2">
        <f>$E$4/12</f>
        <v>0.416666666666667</v>
      </c>
      <c r="AU35" s="1">
        <f t="shared" si="17"/>
        <v>1545.10563149919</v>
      </c>
    </row>
    <row r="36" s="1" customFormat="1" spans="1:47">
      <c r="A36" s="6"/>
      <c r="B36" s="6"/>
      <c r="C36" s="9">
        <v>7</v>
      </c>
      <c r="D36" s="12">
        <v>27.9715026680645</v>
      </c>
      <c r="E36" s="13">
        <f t="shared" si="18"/>
        <v>24.5340023256667</v>
      </c>
      <c r="F36" s="9" t="s">
        <v>107</v>
      </c>
      <c r="G36" s="6">
        <v>8</v>
      </c>
      <c r="H36" s="11">
        <f t="shared" si="0"/>
        <v>27.9715026680645</v>
      </c>
      <c r="I36" s="11">
        <f t="shared" si="1"/>
        <v>301.121502668064</v>
      </c>
      <c r="J36" s="11">
        <f t="shared" si="2"/>
        <v>0.477808038012697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2.60615665717514</v>
      </c>
      <c r="P36" s="11">
        <f t="shared" si="5"/>
        <v>1.24524259911858</v>
      </c>
      <c r="Q36" s="16">
        <f t="shared" si="6"/>
        <v>0.161881537885416</v>
      </c>
      <c r="R36" s="11">
        <f t="shared" si="7"/>
        <v>0.129143083333333</v>
      </c>
      <c r="S36" s="17">
        <f t="shared" si="8"/>
        <v>1.25350528814293</v>
      </c>
      <c r="T36" s="3">
        <v>0.01</v>
      </c>
      <c r="U36" s="18">
        <f t="shared" si="9"/>
        <v>0.0125350528814293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0.0474350528814293</v>
      </c>
      <c r="AR36" s="25">
        <f t="shared" si="15"/>
        <v>99.3408333333333</v>
      </c>
      <c r="AS36" s="1">
        <f t="shared" si="16"/>
        <v>0.13</v>
      </c>
      <c r="AT36" s="2">
        <f>$E$4/12</f>
        <v>0.416666666666667</v>
      </c>
      <c r="AU36" s="1">
        <f t="shared" si="17"/>
        <v>1710.14959225651</v>
      </c>
    </row>
    <row r="37" s="1" customFormat="1" spans="1:47">
      <c r="A37" s="6"/>
      <c r="B37" s="6"/>
      <c r="C37" s="9">
        <v>8</v>
      </c>
      <c r="D37" s="12">
        <v>28.0929960893548</v>
      </c>
      <c r="E37" s="13">
        <f t="shared" si="18"/>
        <v>27.9715026680645</v>
      </c>
      <c r="F37" s="9" t="s">
        <v>107</v>
      </c>
      <c r="G37" s="6">
        <v>9</v>
      </c>
      <c r="H37" s="11">
        <f t="shared" si="0"/>
        <v>28.0929960893548</v>
      </c>
      <c r="I37" s="11">
        <f t="shared" si="1"/>
        <v>301.242996089355</v>
      </c>
      <c r="J37" s="11">
        <f t="shared" si="2"/>
        <v>0.484079923758731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2.35432239138989</v>
      </c>
      <c r="P37" s="11">
        <f t="shared" si="5"/>
        <v>1.13968020372749</v>
      </c>
      <c r="Q37" s="16">
        <f t="shared" si="6"/>
        <v>0.148158426484574</v>
      </c>
      <c r="R37" s="11">
        <f t="shared" si="7"/>
        <v>0.129143083333333</v>
      </c>
      <c r="S37" s="17">
        <f t="shared" si="8"/>
        <v>1.1472424435009</v>
      </c>
      <c r="T37" s="3">
        <v>0.01</v>
      </c>
      <c r="U37" s="18">
        <f t="shared" si="9"/>
        <v>0.011472424435009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0.040922424435009</v>
      </c>
      <c r="AR37" s="25">
        <f t="shared" si="15"/>
        <v>99.3408333333333</v>
      </c>
      <c r="AS37" s="1">
        <f t="shared" si="16"/>
        <v>0.13</v>
      </c>
      <c r="AT37" s="2">
        <f>$E$4/12</f>
        <v>0.416666666666667</v>
      </c>
      <c r="AU37" s="1">
        <f t="shared" si="17"/>
        <v>1475.35341926596</v>
      </c>
    </row>
    <row r="38" s="1" customFormat="1" spans="1:47">
      <c r="A38" s="6"/>
      <c r="B38" s="6"/>
      <c r="C38" s="9">
        <v>9</v>
      </c>
      <c r="D38" s="12">
        <v>26.937164231</v>
      </c>
      <c r="E38" s="13">
        <f t="shared" si="18"/>
        <v>28.0929960893548</v>
      </c>
      <c r="F38" s="9" t="s">
        <v>107</v>
      </c>
      <c r="G38" s="6">
        <v>10</v>
      </c>
      <c r="H38" s="11">
        <f t="shared" si="0"/>
        <v>26.937164231</v>
      </c>
      <c r="I38" s="11">
        <f t="shared" si="1"/>
        <v>300.087164231</v>
      </c>
      <c r="J38" s="11">
        <f t="shared" si="2"/>
        <v>0.427415541545959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2.20805052099573</v>
      </c>
      <c r="P38" s="11">
        <f t="shared" si="5"/>
        <v>0.943755109192226</v>
      </c>
      <c r="Q38" s="16">
        <f t="shared" si="6"/>
        <v>0.122688164194989</v>
      </c>
      <c r="R38" s="11">
        <f t="shared" si="7"/>
        <v>0.129143083333333</v>
      </c>
      <c r="S38" s="17">
        <f t="shared" si="8"/>
        <v>0.950017306604933</v>
      </c>
      <c r="T38" s="3">
        <v>0.01</v>
      </c>
      <c r="U38" s="18">
        <f t="shared" si="9"/>
        <v>0.00950017306604933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0.0389501730660493</v>
      </c>
      <c r="AR38" s="25">
        <f t="shared" si="15"/>
        <v>99.3408333333333</v>
      </c>
      <c r="AS38" s="1">
        <f t="shared" si="16"/>
        <v>0.13</v>
      </c>
      <c r="AT38" s="2">
        <f>$E$4/12</f>
        <v>0.416666666666667</v>
      </c>
      <c r="AU38" s="1">
        <f t="shared" si="17"/>
        <v>1404.24893704087</v>
      </c>
    </row>
    <row r="39" s="1" customFormat="1" spans="1:47">
      <c r="A39" s="6"/>
      <c r="B39" s="6"/>
      <c r="C39" s="9">
        <v>10</v>
      </c>
      <c r="D39" s="12">
        <v>21.4542392580645</v>
      </c>
      <c r="E39" s="13">
        <f t="shared" si="18"/>
        <v>26.937164231</v>
      </c>
      <c r="F39" s="9" t="s">
        <v>107</v>
      </c>
      <c r="G39" s="6">
        <v>11</v>
      </c>
      <c r="H39" s="11">
        <f t="shared" si="0"/>
        <v>21.4542392580645</v>
      </c>
      <c r="I39" s="11">
        <f t="shared" si="1"/>
        <v>294.604239258064</v>
      </c>
      <c r="J39" s="11">
        <f t="shared" si="2"/>
        <v>0.233665172928864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1.20108064121333</v>
      </c>
      <c r="O39" s="11">
        <f t="shared" si="19"/>
        <v>1.05662310392351</v>
      </c>
      <c r="P39" s="11">
        <f t="shared" si="5"/>
        <v>0.24689602029892</v>
      </c>
      <c r="Q39" s="16">
        <f t="shared" si="6"/>
        <v>0.0320964826388596</v>
      </c>
      <c r="R39" s="11">
        <f t="shared" si="7"/>
        <v>0.129143083333333</v>
      </c>
      <c r="S39" s="17">
        <f t="shared" si="8"/>
        <v>0.248534275397583</v>
      </c>
      <c r="T39" s="3">
        <v>0.01</v>
      </c>
      <c r="U39" s="18">
        <f t="shared" si="9"/>
        <v>0.00248534275397583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0.0243853427539758</v>
      </c>
      <c r="AR39" s="25">
        <f t="shared" si="15"/>
        <v>99.3408333333333</v>
      </c>
      <c r="AS39" s="1">
        <f t="shared" si="16"/>
        <v>0.13</v>
      </c>
      <c r="AT39" s="2">
        <f>$E$4/12</f>
        <v>0.416666666666667</v>
      </c>
      <c r="AU39" s="1">
        <f t="shared" si="17"/>
        <v>879.151206429316</v>
      </c>
    </row>
    <row r="40" s="1" customFormat="1" spans="1:48">
      <c r="A40" s="6"/>
      <c r="B40" s="6"/>
      <c r="C40" s="9">
        <v>11</v>
      </c>
      <c r="D40" s="12">
        <v>16.4170004216667</v>
      </c>
      <c r="E40" s="13">
        <f t="shared" si="18"/>
        <v>21.4542392580645</v>
      </c>
      <c r="F40" s="9" t="s">
        <v>109</v>
      </c>
      <c r="G40" s="6">
        <v>12</v>
      </c>
      <c r="H40" s="11">
        <f t="shared" si="0"/>
        <v>16.4170004216667</v>
      </c>
      <c r="I40" s="11">
        <f t="shared" si="1"/>
        <v>289.567000421667</v>
      </c>
      <c r="J40" s="11">
        <f t="shared" si="2"/>
        <v>0.1314928160369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1.80313541695792</v>
      </c>
      <c r="P40" s="11">
        <f t="shared" si="5"/>
        <v>0.237099353671667</v>
      </c>
      <c r="Q40" s="16">
        <f t="shared" si="6"/>
        <v>0.0308229159773168</v>
      </c>
      <c r="R40" s="11">
        <f t="shared" si="7"/>
        <v>0.129143083333333</v>
      </c>
      <c r="S40" s="17">
        <f t="shared" si="8"/>
        <v>0.238672603919169</v>
      </c>
      <c r="T40" s="3">
        <v>0.01</v>
      </c>
      <c r="U40" s="18">
        <f t="shared" si="9"/>
        <v>0.00238672603919169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0.0242867260391917</v>
      </c>
      <c r="AR40" s="25">
        <f t="shared" si="15"/>
        <v>99.3408333333333</v>
      </c>
      <c r="AS40" s="1">
        <f t="shared" si="16"/>
        <v>0.13</v>
      </c>
      <c r="AT40" s="2">
        <f>$E$4/12</f>
        <v>0.416666666666667</v>
      </c>
      <c r="AU40" s="1">
        <f t="shared" si="17"/>
        <v>875.595832832509</v>
      </c>
      <c r="AV40" s="1">
        <f>SUM(AU29:AU40)</f>
        <v>13987.0709076979</v>
      </c>
    </row>
    <row r="41" s="1" customFormat="1" spans="1:46">
      <c r="A41" s="6"/>
      <c r="B41" s="6"/>
      <c r="C41" s="9">
        <v>12</v>
      </c>
      <c r="D41" s="12">
        <v>10.3824317209677</v>
      </c>
      <c r="E41" s="13">
        <f t="shared" si="18"/>
        <v>16.4170004216667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12</v>
      </c>
      <c r="E44" s="9"/>
      <c r="F44" s="9"/>
      <c r="G44" s="6">
        <v>1</v>
      </c>
      <c r="H44" s="11">
        <f t="shared" ref="H44:H55" si="20">E45</f>
        <v>12</v>
      </c>
      <c r="I44" s="11">
        <f t="shared" ref="I44:I55" si="21">H44+273.15</f>
        <v>285.15</v>
      </c>
      <c r="J44" s="11">
        <f t="shared" ref="J44:J55" si="22">EXP(($C$18*(I44-$C$16))/($C$19*I44*$C$16))</f>
        <v>0.0781080022050146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5">O44*J44</f>
        <v>0.075949097024068</v>
      </c>
      <c r="Q44" s="16">
        <f t="shared" ref="Q44:Q55" si="26">P44*$B$46</f>
        <v>0.00987338261312884</v>
      </c>
      <c r="R44" s="11">
        <f t="shared" ref="R44:R55" si="27">L44*$B$46</f>
        <v>0.1264068</v>
      </c>
      <c r="S44" s="17">
        <f t="shared" ref="S44:S55" si="28">Q44/R44</f>
        <v>0.0781080022050146</v>
      </c>
      <c r="T44" s="3">
        <v>0.01</v>
      </c>
      <c r="U44" s="18">
        <f t="shared" ref="U44:U55" si="29">S44*T44</f>
        <v>0.000781080022050146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0.0198810800220501</v>
      </c>
      <c r="AR44" s="25">
        <f t="shared" ref="AR44:AR55" si="35">$B$44/12</f>
        <v>97.236</v>
      </c>
      <c r="AS44" s="1">
        <f t="shared" ref="AS44:AS55" si="36">$B$46</f>
        <v>0.13</v>
      </c>
      <c r="AT44" s="2">
        <f>$E$3/12</f>
        <v>5.375</v>
      </c>
      <c r="AU44" s="1">
        <f t="shared" ref="AU44:AU55" si="37">AT44*10000*AS44*0.67*AR44*AQ44</f>
        <v>9050.3147217053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12.0034709498065</v>
      </c>
      <c r="E45" s="13">
        <f t="shared" ref="E45:E56" si="38">D44</f>
        <v>12</v>
      </c>
      <c r="F45" s="9" t="s">
        <v>107</v>
      </c>
      <c r="G45" s="6">
        <v>2</v>
      </c>
      <c r="H45" s="11">
        <f t="shared" si="20"/>
        <v>12.0034709498065</v>
      </c>
      <c r="I45" s="11">
        <f t="shared" si="21"/>
        <v>285.153470949806</v>
      </c>
      <c r="J45" s="11">
        <f t="shared" si="22"/>
        <v>0.0781404733682323</v>
      </c>
      <c r="K45" s="11">
        <f t="shared" si="23"/>
        <v>97.236</v>
      </c>
      <c r="L45" s="11">
        <f t="shared" si="24"/>
        <v>0.97236</v>
      </c>
      <c r="M45" s="6" t="s">
        <v>107</v>
      </c>
      <c r="N45" s="6"/>
      <c r="O45" s="11">
        <f t="shared" ref="O45:O55" si="39">L45+O44-P44-N45</f>
        <v>1.86877090297593</v>
      </c>
      <c r="P45" s="11">
        <f t="shared" si="25"/>
        <v>0.146026642975318</v>
      </c>
      <c r="Q45" s="16">
        <f t="shared" si="26"/>
        <v>0.0189834635867914</v>
      </c>
      <c r="R45" s="11">
        <f t="shared" si="27"/>
        <v>0.1264068</v>
      </c>
      <c r="S45" s="17">
        <f t="shared" si="28"/>
        <v>0.150177550470318</v>
      </c>
      <c r="T45" s="3">
        <v>0.01</v>
      </c>
      <c r="U45" s="18">
        <f t="shared" si="29"/>
        <v>0.00150177550470318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0.0206017755047032</v>
      </c>
      <c r="AR45" s="25">
        <f t="shared" si="35"/>
        <v>97.236</v>
      </c>
      <c r="AS45" s="1">
        <f t="shared" si="36"/>
        <v>0.13</v>
      </c>
      <c r="AT45" s="2">
        <f>$E$3/12</f>
        <v>5.375</v>
      </c>
      <c r="AU45" s="1">
        <f t="shared" si="37"/>
        <v>9378.39151276933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11.3388227791071</v>
      </c>
      <c r="E46" s="13">
        <f t="shared" si="38"/>
        <v>12.0034709498065</v>
      </c>
      <c r="F46" s="9" t="s">
        <v>107</v>
      </c>
      <c r="G46" s="6">
        <v>3</v>
      </c>
      <c r="H46" s="11">
        <f t="shared" si="20"/>
        <v>11.3388227791071</v>
      </c>
      <c r="I46" s="11">
        <f t="shared" si="21"/>
        <v>284.488822779107</v>
      </c>
      <c r="J46" s="11">
        <f t="shared" si="22"/>
        <v>0.0721490211249036</v>
      </c>
      <c r="K46" s="11">
        <f t="shared" si="23"/>
        <v>97.236</v>
      </c>
      <c r="L46" s="11">
        <f t="shared" si="24"/>
        <v>0.97236</v>
      </c>
      <c r="M46" s="6" t="s">
        <v>107</v>
      </c>
      <c r="N46" s="6"/>
      <c r="O46" s="11">
        <f t="shared" si="39"/>
        <v>2.69510426000061</v>
      </c>
      <c r="P46" s="11">
        <f t="shared" si="25"/>
        <v>0.194449134188602</v>
      </c>
      <c r="Q46" s="16">
        <f t="shared" si="26"/>
        <v>0.0252783874445183</v>
      </c>
      <c r="R46" s="11">
        <f t="shared" si="27"/>
        <v>0.1264068</v>
      </c>
      <c r="S46" s="17">
        <f t="shared" si="28"/>
        <v>0.199976484212228</v>
      </c>
      <c r="T46" s="3">
        <v>0.01</v>
      </c>
      <c r="U46" s="18">
        <f t="shared" si="29"/>
        <v>0.00199976484212228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0.0210997648421223</v>
      </c>
      <c r="AR46" s="25">
        <f t="shared" si="35"/>
        <v>97.236</v>
      </c>
      <c r="AS46" s="1">
        <f t="shared" si="36"/>
        <v>0.13</v>
      </c>
      <c r="AT46" s="2">
        <f>$E$3/12</f>
        <v>5.375</v>
      </c>
      <c r="AU46" s="1">
        <f t="shared" si="37"/>
        <v>9605.08745819571</v>
      </c>
    </row>
    <row r="47" s="1" customFormat="1" spans="1:47">
      <c r="A47" s="6"/>
      <c r="B47" s="6"/>
      <c r="C47" s="9">
        <v>3</v>
      </c>
      <c r="D47" s="12">
        <v>13.5848733041935</v>
      </c>
      <c r="E47" s="13">
        <f t="shared" si="38"/>
        <v>11.3388227791071</v>
      </c>
      <c r="F47" s="9" t="s">
        <v>107</v>
      </c>
      <c r="G47" s="6">
        <v>4</v>
      </c>
      <c r="H47" s="11">
        <f t="shared" si="20"/>
        <v>13.5848733041935</v>
      </c>
      <c r="I47" s="11">
        <f t="shared" si="21"/>
        <v>286.734873304193</v>
      </c>
      <c r="J47" s="11">
        <f t="shared" si="22"/>
        <v>0.0943328269637433</v>
      </c>
      <c r="K47" s="11">
        <f t="shared" si="23"/>
        <v>97.236</v>
      </c>
      <c r="L47" s="11">
        <f t="shared" si="24"/>
        <v>0.97236</v>
      </c>
      <c r="M47" s="6" t="s">
        <v>107</v>
      </c>
      <c r="N47" s="6"/>
      <c r="O47" s="11">
        <f t="shared" si="39"/>
        <v>3.47301512581201</v>
      </c>
      <c r="P47" s="11">
        <f t="shared" si="25"/>
        <v>0.327619334905688</v>
      </c>
      <c r="Q47" s="16">
        <f t="shared" si="26"/>
        <v>0.0425905135377394</v>
      </c>
      <c r="R47" s="11">
        <f t="shared" si="27"/>
        <v>0.1264068</v>
      </c>
      <c r="S47" s="17">
        <f t="shared" si="28"/>
        <v>0.336932139234119</v>
      </c>
      <c r="T47" s="3">
        <v>0.01</v>
      </c>
      <c r="U47" s="18">
        <f t="shared" si="29"/>
        <v>0.00336932139234119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0.0314193213923412</v>
      </c>
      <c r="AR47" s="25">
        <f t="shared" si="35"/>
        <v>97.236</v>
      </c>
      <c r="AS47" s="1">
        <f t="shared" si="36"/>
        <v>0.13</v>
      </c>
      <c r="AT47" s="2">
        <f>$E$3/12</f>
        <v>5.375</v>
      </c>
      <c r="AU47" s="1">
        <f t="shared" si="37"/>
        <v>14302.7816712028</v>
      </c>
    </row>
    <row r="48" s="1" customFormat="1" spans="1:47">
      <c r="A48" s="6"/>
      <c r="B48" s="6"/>
      <c r="C48" s="9">
        <v>4</v>
      </c>
      <c r="D48" s="12">
        <v>18.9775129143333</v>
      </c>
      <c r="E48" s="13">
        <f t="shared" si="38"/>
        <v>13.5848733041935</v>
      </c>
      <c r="F48" s="9" t="s">
        <v>107</v>
      </c>
      <c r="G48" s="6">
        <v>5</v>
      </c>
      <c r="H48" s="11">
        <f t="shared" si="20"/>
        <v>18.9775129143333</v>
      </c>
      <c r="I48" s="11">
        <f t="shared" si="21"/>
        <v>292.127512914333</v>
      </c>
      <c r="J48" s="11">
        <f t="shared" si="22"/>
        <v>0.176563404014838</v>
      </c>
      <c r="K48" s="11">
        <f t="shared" si="23"/>
        <v>97.236</v>
      </c>
      <c r="L48" s="11">
        <f t="shared" si="24"/>
        <v>0.97236</v>
      </c>
      <c r="M48" s="6" t="s">
        <v>109</v>
      </c>
      <c r="N48" s="11">
        <f>(O47-P47)*$C$24/100</f>
        <v>2.98812600136101</v>
      </c>
      <c r="O48" s="11">
        <f t="shared" si="39"/>
        <v>1.12962978954532</v>
      </c>
      <c r="P48" s="11">
        <f t="shared" si="25"/>
        <v>0.199451280918686</v>
      </c>
      <c r="Q48" s="16">
        <f t="shared" si="26"/>
        <v>0.0259286665194292</v>
      </c>
      <c r="R48" s="11">
        <f t="shared" si="27"/>
        <v>0.1264068</v>
      </c>
      <c r="S48" s="17">
        <f t="shared" si="28"/>
        <v>0.205120820394387</v>
      </c>
      <c r="T48" s="3">
        <v>0.01</v>
      </c>
      <c r="U48" s="18">
        <f t="shared" si="29"/>
        <v>0.00205120820394387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0.0301012082039439</v>
      </c>
      <c r="AR48" s="25">
        <f t="shared" si="35"/>
        <v>97.236</v>
      </c>
      <c r="AS48" s="1">
        <f t="shared" si="36"/>
        <v>0.13</v>
      </c>
      <c r="AT48" s="2">
        <f>$E$3/12</f>
        <v>5.375</v>
      </c>
      <c r="AU48" s="1">
        <f t="shared" si="37"/>
        <v>13702.7469054559</v>
      </c>
    </row>
    <row r="49" s="1" customFormat="1" spans="1:47">
      <c r="A49" s="6"/>
      <c r="B49" s="6"/>
      <c r="C49" s="9">
        <v>5</v>
      </c>
      <c r="D49" s="12">
        <v>22.9029929219355</v>
      </c>
      <c r="E49" s="13">
        <f t="shared" si="38"/>
        <v>18.9775129143333</v>
      </c>
      <c r="F49" s="9" t="s">
        <v>109</v>
      </c>
      <c r="G49" s="6">
        <v>6</v>
      </c>
      <c r="H49" s="11">
        <f t="shared" si="20"/>
        <v>22.9029929219355</v>
      </c>
      <c r="I49" s="11">
        <f t="shared" si="21"/>
        <v>296.052992921935</v>
      </c>
      <c r="J49" s="11">
        <f t="shared" si="22"/>
        <v>0.27468456570019</v>
      </c>
      <c r="K49" s="11">
        <f t="shared" si="23"/>
        <v>97.236</v>
      </c>
      <c r="L49" s="11">
        <f t="shared" si="24"/>
        <v>0.97236</v>
      </c>
      <c r="M49" s="6" t="s">
        <v>107</v>
      </c>
      <c r="N49" s="6"/>
      <c r="O49" s="11">
        <f t="shared" si="39"/>
        <v>1.90253850862663</v>
      </c>
      <c r="P49" s="11">
        <f t="shared" si="25"/>
        <v>0.522597963969994</v>
      </c>
      <c r="Q49" s="16">
        <f t="shared" si="26"/>
        <v>0.0679377353160992</v>
      </c>
      <c r="R49" s="11">
        <f t="shared" si="27"/>
        <v>0.1264068</v>
      </c>
      <c r="S49" s="17">
        <f t="shared" si="28"/>
        <v>0.537453169577105</v>
      </c>
      <c r="T49" s="3">
        <v>0.01</v>
      </c>
      <c r="U49" s="18">
        <f t="shared" si="29"/>
        <v>0.00537453169577105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0.033424531695771</v>
      </c>
      <c r="AR49" s="25">
        <f t="shared" si="35"/>
        <v>97.236</v>
      </c>
      <c r="AS49" s="1">
        <f t="shared" si="36"/>
        <v>0.13</v>
      </c>
      <c r="AT49" s="2">
        <f>$E$3/12</f>
        <v>5.375</v>
      </c>
      <c r="AU49" s="1">
        <f t="shared" si="37"/>
        <v>15215.598495496</v>
      </c>
    </row>
    <row r="50" s="1" customFormat="1" spans="1:47">
      <c r="A50" s="6"/>
      <c r="B50" s="6"/>
      <c r="C50" s="9">
        <v>6</v>
      </c>
      <c r="D50" s="12">
        <v>24.5340023256667</v>
      </c>
      <c r="E50" s="13">
        <f t="shared" si="38"/>
        <v>22.9029929219355</v>
      </c>
      <c r="F50" s="9" t="s">
        <v>107</v>
      </c>
      <c r="G50" s="6">
        <v>7</v>
      </c>
      <c r="H50" s="11">
        <f t="shared" si="20"/>
        <v>24.5340023256667</v>
      </c>
      <c r="I50" s="11">
        <f t="shared" si="21"/>
        <v>297.684002325667</v>
      </c>
      <c r="J50" s="11">
        <f t="shared" si="22"/>
        <v>0.328921884623777</v>
      </c>
      <c r="K50" s="11">
        <f t="shared" si="23"/>
        <v>97.236</v>
      </c>
      <c r="L50" s="11">
        <f t="shared" si="24"/>
        <v>0.97236</v>
      </c>
      <c r="M50" s="6" t="s">
        <v>107</v>
      </c>
      <c r="N50" s="6"/>
      <c r="O50" s="11">
        <f t="shared" si="39"/>
        <v>2.35230054465664</v>
      </c>
      <c r="P50" s="11">
        <f t="shared" si="25"/>
        <v>0.773723128349998</v>
      </c>
      <c r="Q50" s="16">
        <f t="shared" si="26"/>
        <v>0.1005840066855</v>
      </c>
      <c r="R50" s="11">
        <f t="shared" si="27"/>
        <v>0.1264068</v>
      </c>
      <c r="S50" s="17">
        <f t="shared" si="28"/>
        <v>0.795716739016412</v>
      </c>
      <c r="T50" s="3">
        <v>0.01</v>
      </c>
      <c r="U50" s="18">
        <f t="shared" si="29"/>
        <v>0.00795716739016412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0.0420571673901641</v>
      </c>
      <c r="AR50" s="25">
        <f t="shared" si="35"/>
        <v>97.236</v>
      </c>
      <c r="AS50" s="1">
        <f t="shared" si="36"/>
        <v>0.13</v>
      </c>
      <c r="AT50" s="2">
        <f>$E$3/12</f>
        <v>5.375</v>
      </c>
      <c r="AU50" s="1">
        <f t="shared" si="37"/>
        <v>19145.3683986116</v>
      </c>
    </row>
    <row r="51" s="1" customFormat="1" spans="1:47">
      <c r="A51" s="6"/>
      <c r="B51" s="6"/>
      <c r="C51" s="9">
        <v>7</v>
      </c>
      <c r="D51" s="12">
        <v>27.9715026680645</v>
      </c>
      <c r="E51" s="13">
        <f t="shared" si="38"/>
        <v>24.5340023256667</v>
      </c>
      <c r="F51" s="9" t="s">
        <v>107</v>
      </c>
      <c r="G51" s="6">
        <v>8</v>
      </c>
      <c r="H51" s="11">
        <f t="shared" si="20"/>
        <v>27.9715026680645</v>
      </c>
      <c r="I51" s="11">
        <f t="shared" si="21"/>
        <v>301.121502668064</v>
      </c>
      <c r="J51" s="11">
        <f t="shared" si="22"/>
        <v>0.477808038012697</v>
      </c>
      <c r="K51" s="11">
        <f t="shared" si="23"/>
        <v>97.236</v>
      </c>
      <c r="L51" s="11">
        <f t="shared" si="24"/>
        <v>0.97236</v>
      </c>
      <c r="M51" s="6" t="s">
        <v>107</v>
      </c>
      <c r="N51" s="6"/>
      <c r="O51" s="11">
        <f t="shared" si="39"/>
        <v>2.55093741630664</v>
      </c>
      <c r="P51" s="11">
        <f t="shared" si="25"/>
        <v>1.21885840197865</v>
      </c>
      <c r="Q51" s="16">
        <f t="shared" si="26"/>
        <v>0.158451592257225</v>
      </c>
      <c r="R51" s="11">
        <f t="shared" si="27"/>
        <v>0.1264068</v>
      </c>
      <c r="S51" s="17">
        <f t="shared" si="28"/>
        <v>1.25350528814292</v>
      </c>
      <c r="T51" s="3">
        <v>0.01</v>
      </c>
      <c r="U51" s="18">
        <f t="shared" si="29"/>
        <v>0.0125350528814292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0.0466350528814292</v>
      </c>
      <c r="AR51" s="25">
        <f t="shared" si="35"/>
        <v>97.236</v>
      </c>
      <c r="AS51" s="1">
        <f t="shared" si="36"/>
        <v>0.13</v>
      </c>
      <c r="AT51" s="2">
        <f>$E$3/12</f>
        <v>5.375</v>
      </c>
      <c r="AU51" s="1">
        <f t="shared" si="37"/>
        <v>21229.3248240133</v>
      </c>
    </row>
    <row r="52" s="1" customFormat="1" spans="1:47">
      <c r="A52" s="6"/>
      <c r="B52" s="6"/>
      <c r="C52" s="9">
        <v>8</v>
      </c>
      <c r="D52" s="12">
        <v>28.0929960893548</v>
      </c>
      <c r="E52" s="13">
        <f t="shared" si="38"/>
        <v>27.9715026680645</v>
      </c>
      <c r="F52" s="9" t="s">
        <v>107</v>
      </c>
      <c r="G52" s="6">
        <v>9</v>
      </c>
      <c r="H52" s="11">
        <f t="shared" si="20"/>
        <v>28.0929960893548</v>
      </c>
      <c r="I52" s="11">
        <f t="shared" si="21"/>
        <v>301.242996089355</v>
      </c>
      <c r="J52" s="11">
        <f t="shared" si="22"/>
        <v>0.484079923758731</v>
      </c>
      <c r="K52" s="11">
        <f t="shared" si="23"/>
        <v>97.236</v>
      </c>
      <c r="L52" s="11">
        <f t="shared" si="24"/>
        <v>0.97236</v>
      </c>
      <c r="M52" s="6" t="s">
        <v>107</v>
      </c>
      <c r="N52" s="6"/>
      <c r="O52" s="11">
        <f t="shared" si="39"/>
        <v>2.30443901432798</v>
      </c>
      <c r="P52" s="11">
        <f t="shared" si="25"/>
        <v>1.11553266236254</v>
      </c>
      <c r="Q52" s="16">
        <f t="shared" si="26"/>
        <v>0.14501924610713</v>
      </c>
      <c r="R52" s="11">
        <f t="shared" si="27"/>
        <v>0.1264068</v>
      </c>
      <c r="S52" s="17">
        <f t="shared" si="28"/>
        <v>1.1472424435009</v>
      </c>
      <c r="T52" s="3">
        <v>0.01</v>
      </c>
      <c r="U52" s="18">
        <f t="shared" si="29"/>
        <v>0.011472424435009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0.039522424435009</v>
      </c>
      <c r="AR52" s="25">
        <f t="shared" si="35"/>
        <v>97.236</v>
      </c>
      <c r="AS52" s="1">
        <f t="shared" si="36"/>
        <v>0.13</v>
      </c>
      <c r="AT52" s="2">
        <f>$E$3/12</f>
        <v>5.375</v>
      </c>
      <c r="AU52" s="1">
        <f t="shared" si="37"/>
        <v>17991.496402858</v>
      </c>
    </row>
    <row r="53" s="1" customFormat="1" spans="1:47">
      <c r="A53" s="6"/>
      <c r="B53" s="6"/>
      <c r="C53" s="9">
        <v>9</v>
      </c>
      <c r="D53" s="12">
        <v>26.937164231</v>
      </c>
      <c r="E53" s="13">
        <f t="shared" si="38"/>
        <v>28.0929960893548</v>
      </c>
      <c r="F53" s="9" t="s">
        <v>107</v>
      </c>
      <c r="G53" s="6">
        <v>10</v>
      </c>
      <c r="H53" s="11">
        <f t="shared" si="20"/>
        <v>26.937164231</v>
      </c>
      <c r="I53" s="11">
        <f t="shared" si="21"/>
        <v>300.087164231</v>
      </c>
      <c r="J53" s="11">
        <f t="shared" si="22"/>
        <v>0.427415541545959</v>
      </c>
      <c r="K53" s="11">
        <f t="shared" si="23"/>
        <v>97.236</v>
      </c>
      <c r="L53" s="11">
        <f t="shared" si="24"/>
        <v>0.97236</v>
      </c>
      <c r="M53" s="6" t="s">
        <v>107</v>
      </c>
      <c r="N53" s="6"/>
      <c r="O53" s="11">
        <f t="shared" si="39"/>
        <v>2.16126635196545</v>
      </c>
      <c r="P53" s="11">
        <f t="shared" si="25"/>
        <v>0.923758828250371</v>
      </c>
      <c r="Q53" s="16">
        <f t="shared" si="26"/>
        <v>0.120088647672548</v>
      </c>
      <c r="R53" s="11">
        <f t="shared" si="27"/>
        <v>0.1264068</v>
      </c>
      <c r="S53" s="17">
        <f t="shared" si="28"/>
        <v>0.950017306604931</v>
      </c>
      <c r="T53" s="3">
        <v>0.01</v>
      </c>
      <c r="U53" s="18">
        <f t="shared" si="29"/>
        <v>0.00950017306604931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0.0375501730660493</v>
      </c>
      <c r="AR53" s="25">
        <f t="shared" si="35"/>
        <v>97.236</v>
      </c>
      <c r="AS53" s="1">
        <f t="shared" si="36"/>
        <v>0.13</v>
      </c>
      <c r="AT53" s="2">
        <f>$E$3/12</f>
        <v>5.375</v>
      </c>
      <c r="AU53" s="1">
        <f t="shared" si="37"/>
        <v>17093.6832267326</v>
      </c>
    </row>
    <row r="54" s="1" customFormat="1" spans="1:47">
      <c r="A54" s="6"/>
      <c r="B54" s="6"/>
      <c r="C54" s="9">
        <v>10</v>
      </c>
      <c r="D54" s="12">
        <v>21.4542392580645</v>
      </c>
      <c r="E54" s="13">
        <f t="shared" si="38"/>
        <v>26.937164231</v>
      </c>
      <c r="F54" s="9" t="s">
        <v>107</v>
      </c>
      <c r="G54" s="6">
        <v>11</v>
      </c>
      <c r="H54" s="11">
        <f t="shared" si="20"/>
        <v>21.4542392580645</v>
      </c>
      <c r="I54" s="11">
        <f t="shared" si="21"/>
        <v>294.604239258064</v>
      </c>
      <c r="J54" s="11">
        <f t="shared" si="22"/>
        <v>0.233665172928864</v>
      </c>
      <c r="K54" s="11">
        <f t="shared" si="23"/>
        <v>97.236</v>
      </c>
      <c r="L54" s="11">
        <f t="shared" si="24"/>
        <v>0.97236</v>
      </c>
      <c r="M54" s="6" t="s">
        <v>109</v>
      </c>
      <c r="N54" s="11">
        <f>(O53-P53)*$C$24/100</f>
        <v>1.17563214752932</v>
      </c>
      <c r="O54" s="11">
        <f t="shared" si="39"/>
        <v>1.03423537618575</v>
      </c>
      <c r="P54" s="11">
        <f t="shared" si="25"/>
        <v>0.241664788025593</v>
      </c>
      <c r="Q54" s="16">
        <f t="shared" si="26"/>
        <v>0.0314164224433271</v>
      </c>
      <c r="R54" s="11">
        <f t="shared" si="27"/>
        <v>0.1264068</v>
      </c>
      <c r="S54" s="17">
        <f t="shared" si="28"/>
        <v>0.248534275397582</v>
      </c>
      <c r="T54" s="3">
        <v>0.01</v>
      </c>
      <c r="U54" s="18">
        <f t="shared" si="29"/>
        <v>0.00248534275397582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0.0215853427539758</v>
      </c>
      <c r="AR54" s="25">
        <f t="shared" si="35"/>
        <v>97.236</v>
      </c>
      <c r="AS54" s="1">
        <f t="shared" si="36"/>
        <v>0.13</v>
      </c>
      <c r="AT54" s="2">
        <f>$E$3/12</f>
        <v>5.375</v>
      </c>
      <c r="AU54" s="1">
        <f t="shared" si="37"/>
        <v>9826.13344359032</v>
      </c>
    </row>
    <row r="55" s="1" customFormat="1" spans="1:48">
      <c r="A55" s="6"/>
      <c r="B55" s="6"/>
      <c r="C55" s="9">
        <v>11</v>
      </c>
      <c r="D55" s="12">
        <v>16.4170004216667</v>
      </c>
      <c r="E55" s="13">
        <f t="shared" si="38"/>
        <v>21.4542392580645</v>
      </c>
      <c r="F55" s="9" t="s">
        <v>109</v>
      </c>
      <c r="G55" s="6">
        <v>12</v>
      </c>
      <c r="H55" s="11">
        <f t="shared" si="20"/>
        <v>16.4170004216667</v>
      </c>
      <c r="I55" s="11">
        <f t="shared" si="21"/>
        <v>289.567000421667</v>
      </c>
      <c r="J55" s="11">
        <f t="shared" si="22"/>
        <v>0.1314928160369</v>
      </c>
      <c r="K55" s="11">
        <f t="shared" si="23"/>
        <v>97.236</v>
      </c>
      <c r="L55" s="11">
        <f t="shared" si="24"/>
        <v>0.97236</v>
      </c>
      <c r="M55" s="6" t="s">
        <v>107</v>
      </c>
      <c r="N55" s="6"/>
      <c r="O55" s="11">
        <f t="shared" si="39"/>
        <v>1.76493058816016</v>
      </c>
      <c r="P55" s="11">
        <f t="shared" si="25"/>
        <v>0.232075693146842</v>
      </c>
      <c r="Q55" s="16">
        <f t="shared" si="26"/>
        <v>0.0301698401090895</v>
      </c>
      <c r="R55" s="11">
        <f t="shared" si="27"/>
        <v>0.1264068</v>
      </c>
      <c r="S55" s="17">
        <f t="shared" si="28"/>
        <v>0.238672603919168</v>
      </c>
      <c r="T55" s="3">
        <v>0.01</v>
      </c>
      <c r="U55" s="18">
        <f t="shared" si="29"/>
        <v>0.00238672603919168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0.0214867260391917</v>
      </c>
      <c r="AR55" s="25">
        <f t="shared" si="35"/>
        <v>97.236</v>
      </c>
      <c r="AS55" s="1">
        <f t="shared" si="36"/>
        <v>0.13</v>
      </c>
      <c r="AT55" s="2">
        <f>$E$3/12</f>
        <v>5.375</v>
      </c>
      <c r="AU55" s="1">
        <f t="shared" si="37"/>
        <v>9781.24089727859</v>
      </c>
      <c r="AV55" s="1">
        <f>SUM(AU44:AU55)</f>
        <v>166322.16795791</v>
      </c>
    </row>
    <row r="56" s="1" customFormat="1" spans="1:46">
      <c r="A56" s="6"/>
      <c r="B56" s="6"/>
      <c r="C56" s="9">
        <v>12</v>
      </c>
      <c r="D56" s="12">
        <v>10.3824317209677</v>
      </c>
      <c r="E56" s="13">
        <f t="shared" si="38"/>
        <v>16.4170004216667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12</v>
      </c>
      <c r="E60" s="9"/>
      <c r="F60" s="9"/>
      <c r="G60" s="6">
        <v>1</v>
      </c>
      <c r="H60" s="11">
        <f t="shared" ref="H60:H71" si="40">E61</f>
        <v>12</v>
      </c>
      <c r="I60" s="11">
        <f t="shared" ref="I60:I71" si="41">H60+273.15</f>
        <v>285.15</v>
      </c>
      <c r="J60" s="11">
        <f t="shared" ref="J60:J71" si="42">EXP(($C$18*(I60-$C$16))/($C$19*I60*$C$16))</f>
        <v>0.0781080022050146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0.107765610642259</v>
      </c>
      <c r="Q60" s="16">
        <f t="shared" ref="Q60:Q71" si="46">P60*$B$62</f>
        <v>0.0107765610642259</v>
      </c>
      <c r="R60" s="11">
        <f t="shared" ref="R60:R71" si="47">L60*$B$62</f>
        <v>0.13797</v>
      </c>
      <c r="S60" s="17">
        <f t="shared" ref="S60:S71" si="48">Q60/R60</f>
        <v>0.0781080022050146</v>
      </c>
      <c r="T60" s="3">
        <v>0.01</v>
      </c>
      <c r="U60" s="18">
        <f t="shared" ref="U60:U71" si="49">S60*T60</f>
        <v>0.000781080022050146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0.0130810800220501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2.275</v>
      </c>
      <c r="AU60" s="1">
        <f t="shared" ref="AU60:AU71" si="57">AT60*10000*AS60*0.67*AR60*AQ60</f>
        <v>2750.96123377146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12.0034709498065</v>
      </c>
      <c r="E61" s="13">
        <f t="shared" ref="E61:E72" si="58">D60</f>
        <v>12</v>
      </c>
      <c r="F61" s="9" t="s">
        <v>107</v>
      </c>
      <c r="G61" s="6">
        <v>2</v>
      </c>
      <c r="H61" s="11">
        <f t="shared" si="40"/>
        <v>12.0034709498065</v>
      </c>
      <c r="I61" s="11">
        <f t="shared" si="41"/>
        <v>285.153470949806</v>
      </c>
      <c r="J61" s="11">
        <f t="shared" si="42"/>
        <v>0.0781404733682323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2.65163438935774</v>
      </c>
      <c r="P61" s="11">
        <f t="shared" si="45"/>
        <v>0.207199966383897</v>
      </c>
      <c r="Q61" s="16">
        <f t="shared" si="46"/>
        <v>0.0207199966383897</v>
      </c>
      <c r="R61" s="11">
        <f t="shared" si="47"/>
        <v>0.13797</v>
      </c>
      <c r="S61" s="17">
        <f t="shared" si="48"/>
        <v>0.150177550470318</v>
      </c>
      <c r="T61" s="3">
        <v>0.01</v>
      </c>
      <c r="U61" s="18">
        <f t="shared" si="49"/>
        <v>0.00150177550470318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0.0138017755047032</v>
      </c>
      <c r="AR61" s="25">
        <f t="shared" si="55"/>
        <v>137.97</v>
      </c>
      <c r="AS61" s="1">
        <f t="shared" si="56"/>
        <v>0.1</v>
      </c>
      <c r="AT61" s="2">
        <f>$E$5/12</f>
        <v>2.275</v>
      </c>
      <c r="AU61" s="1">
        <f t="shared" si="57"/>
        <v>2902.52405051066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11.3388227791071</v>
      </c>
      <c r="E62" s="13">
        <f t="shared" si="58"/>
        <v>12.0034709498065</v>
      </c>
      <c r="F62" s="9" t="s">
        <v>107</v>
      </c>
      <c r="G62" s="6">
        <v>3</v>
      </c>
      <c r="H62" s="11">
        <f t="shared" si="40"/>
        <v>11.3388227791071</v>
      </c>
      <c r="I62" s="11">
        <f t="shared" si="41"/>
        <v>284.488822779107</v>
      </c>
      <c r="J62" s="11">
        <f t="shared" si="42"/>
        <v>0.0721490211249036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3.82413442297384</v>
      </c>
      <c r="P62" s="11">
        <f t="shared" si="45"/>
        <v>0.275907555267611</v>
      </c>
      <c r="Q62" s="16">
        <f t="shared" si="46"/>
        <v>0.0275907555267611</v>
      </c>
      <c r="R62" s="11">
        <f t="shared" si="47"/>
        <v>0.13797</v>
      </c>
      <c r="S62" s="17">
        <f t="shared" si="48"/>
        <v>0.199976484212228</v>
      </c>
      <c r="T62" s="3">
        <v>0.01</v>
      </c>
      <c r="U62" s="18">
        <f t="shared" si="49"/>
        <v>0.00199976484212228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0.0142997648421223</v>
      </c>
      <c r="AR62" s="25">
        <f t="shared" si="55"/>
        <v>137.97</v>
      </c>
      <c r="AS62" s="1">
        <f t="shared" si="56"/>
        <v>0.1</v>
      </c>
      <c r="AT62" s="2">
        <f>$E$5/12</f>
        <v>2.275</v>
      </c>
      <c r="AU62" s="1">
        <f t="shared" si="57"/>
        <v>3007.25159286666</v>
      </c>
    </row>
    <row r="63" s="1" customFormat="1" spans="1:47">
      <c r="A63" s="6"/>
      <c r="B63" s="6"/>
      <c r="C63" s="9">
        <v>3</v>
      </c>
      <c r="D63" s="12">
        <v>13.5848733041935</v>
      </c>
      <c r="E63" s="13">
        <f t="shared" si="58"/>
        <v>11.3388227791071</v>
      </c>
      <c r="F63" s="9" t="s">
        <v>107</v>
      </c>
      <c r="G63" s="6">
        <v>4</v>
      </c>
      <c r="H63" s="11">
        <f t="shared" si="40"/>
        <v>13.5848733041935</v>
      </c>
      <c r="I63" s="11">
        <f t="shared" si="41"/>
        <v>286.734873304193</v>
      </c>
      <c r="J63" s="11">
        <f t="shared" si="42"/>
        <v>0.0943328269637433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4.92792686770623</v>
      </c>
      <c r="P63" s="11">
        <f t="shared" si="45"/>
        <v>0.464865272501313</v>
      </c>
      <c r="Q63" s="16">
        <f t="shared" si="46"/>
        <v>0.0464865272501313</v>
      </c>
      <c r="R63" s="11">
        <f t="shared" si="47"/>
        <v>0.13797</v>
      </c>
      <c r="S63" s="17">
        <f t="shared" si="48"/>
        <v>0.336932139234119</v>
      </c>
      <c r="T63" s="3">
        <v>0.01</v>
      </c>
      <c r="U63" s="18">
        <f t="shared" si="49"/>
        <v>0.00336932139234119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0.0214193213923412</v>
      </c>
      <c r="AR63" s="25">
        <f t="shared" si="55"/>
        <v>137.97</v>
      </c>
      <c r="AS63" s="1">
        <f t="shared" si="56"/>
        <v>0.1</v>
      </c>
      <c r="AT63" s="2">
        <f>$E$5/12</f>
        <v>2.275</v>
      </c>
      <c r="AU63" s="1">
        <f t="shared" si="57"/>
        <v>4504.49983523513</v>
      </c>
    </row>
    <row r="64" s="1" customFormat="1" spans="1:47">
      <c r="A64" s="6"/>
      <c r="B64" s="6"/>
      <c r="C64" s="9">
        <v>4</v>
      </c>
      <c r="D64" s="12">
        <v>18.9775129143333</v>
      </c>
      <c r="E64" s="13">
        <f t="shared" si="58"/>
        <v>13.5848733041935</v>
      </c>
      <c r="F64" s="9" t="s">
        <v>107</v>
      </c>
      <c r="G64" s="6">
        <v>5</v>
      </c>
      <c r="H64" s="11">
        <f t="shared" si="40"/>
        <v>18.9775129143333</v>
      </c>
      <c r="I64" s="11">
        <f t="shared" si="41"/>
        <v>292.127512914333</v>
      </c>
      <c r="J64" s="11">
        <f t="shared" si="42"/>
        <v>0.176563404014838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4.23990851544467</v>
      </c>
      <c r="O64" s="11">
        <f t="shared" si="59"/>
        <v>1.60285307976025</v>
      </c>
      <c r="P64" s="11">
        <f t="shared" si="45"/>
        <v>0.283005195898136</v>
      </c>
      <c r="Q64" s="16">
        <f t="shared" si="46"/>
        <v>0.0283005195898136</v>
      </c>
      <c r="R64" s="11">
        <f t="shared" si="47"/>
        <v>0.13797</v>
      </c>
      <c r="S64" s="17">
        <f t="shared" si="48"/>
        <v>0.205120820394387</v>
      </c>
      <c r="T64" s="3">
        <v>0.01</v>
      </c>
      <c r="U64" s="18">
        <f t="shared" si="49"/>
        <v>0.00205120820394387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0.0201012082039439</v>
      </c>
      <c r="AR64" s="25">
        <f t="shared" si="55"/>
        <v>137.97</v>
      </c>
      <c r="AS64" s="1">
        <f t="shared" si="56"/>
        <v>0.1</v>
      </c>
      <c r="AT64" s="2">
        <f>$E$5/12</f>
        <v>2.275</v>
      </c>
      <c r="AU64" s="1">
        <f t="shared" si="57"/>
        <v>4227.29961347273</v>
      </c>
    </row>
    <row r="65" s="1" customFormat="1" spans="1:47">
      <c r="A65" s="6"/>
      <c r="B65" s="6"/>
      <c r="C65" s="9">
        <v>5</v>
      </c>
      <c r="D65" s="12">
        <v>22.9029929219355</v>
      </c>
      <c r="E65" s="13">
        <f t="shared" si="58"/>
        <v>18.9775129143333</v>
      </c>
      <c r="F65" s="9" t="s">
        <v>109</v>
      </c>
      <c r="G65" s="6">
        <v>6</v>
      </c>
      <c r="H65" s="11">
        <f t="shared" si="40"/>
        <v>22.9029929219355</v>
      </c>
      <c r="I65" s="11">
        <f t="shared" si="41"/>
        <v>296.052992921935</v>
      </c>
      <c r="J65" s="11">
        <f t="shared" si="42"/>
        <v>0.27468456570019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2.69954788386211</v>
      </c>
      <c r="P65" s="11">
        <f t="shared" si="45"/>
        <v>0.741524138065531</v>
      </c>
      <c r="Q65" s="16">
        <f t="shared" si="46"/>
        <v>0.0741524138065531</v>
      </c>
      <c r="R65" s="11">
        <f t="shared" si="47"/>
        <v>0.13797</v>
      </c>
      <c r="S65" s="17">
        <f t="shared" si="48"/>
        <v>0.537453169577105</v>
      </c>
      <c r="T65" s="3">
        <v>0.01</v>
      </c>
      <c r="U65" s="18">
        <f t="shared" si="49"/>
        <v>0.00537453169577105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0.023424531695771</v>
      </c>
      <c r="AR65" s="25">
        <f t="shared" si="55"/>
        <v>137.97</v>
      </c>
      <c r="AS65" s="1">
        <f t="shared" si="56"/>
        <v>0.1</v>
      </c>
      <c r="AT65" s="2">
        <f>$E$5/12</f>
        <v>2.275</v>
      </c>
      <c r="AU65" s="1">
        <f t="shared" si="57"/>
        <v>4926.19711107139</v>
      </c>
    </row>
    <row r="66" s="1" customFormat="1" spans="1:47">
      <c r="A66" s="6"/>
      <c r="B66" s="6"/>
      <c r="C66" s="9">
        <v>6</v>
      </c>
      <c r="D66" s="12">
        <v>24.5340023256667</v>
      </c>
      <c r="E66" s="13">
        <f t="shared" si="58"/>
        <v>22.9029929219355</v>
      </c>
      <c r="F66" s="9" t="s">
        <v>107</v>
      </c>
      <c r="G66" s="6">
        <v>7</v>
      </c>
      <c r="H66" s="11">
        <f t="shared" si="40"/>
        <v>24.5340023256667</v>
      </c>
      <c r="I66" s="11">
        <f t="shared" si="41"/>
        <v>297.684002325667</v>
      </c>
      <c r="J66" s="11">
        <f t="shared" si="42"/>
        <v>0.328921884623777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3.33772374579658</v>
      </c>
      <c r="P66" s="11">
        <f t="shared" si="45"/>
        <v>1.09785038482094</v>
      </c>
      <c r="Q66" s="16">
        <f t="shared" si="46"/>
        <v>0.109785038482094</v>
      </c>
      <c r="R66" s="11">
        <f t="shared" si="47"/>
        <v>0.13797</v>
      </c>
      <c r="S66" s="17">
        <f t="shared" si="48"/>
        <v>0.795716739016412</v>
      </c>
      <c r="T66" s="3">
        <v>0.01</v>
      </c>
      <c r="U66" s="18">
        <f t="shared" si="49"/>
        <v>0.00795716739016412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0.0311571673901641</v>
      </c>
      <c r="AR66" s="25">
        <f t="shared" si="55"/>
        <v>137.97</v>
      </c>
      <c r="AS66" s="1">
        <f t="shared" si="56"/>
        <v>0.1</v>
      </c>
      <c r="AT66" s="2">
        <f>$E$5/12</f>
        <v>2.275</v>
      </c>
      <c r="AU66" s="1">
        <f t="shared" si="57"/>
        <v>6552.37637106332</v>
      </c>
    </row>
    <row r="67" s="1" customFormat="1" spans="1:47">
      <c r="A67" s="6"/>
      <c r="B67" s="6"/>
      <c r="C67" s="9">
        <v>7</v>
      </c>
      <c r="D67" s="12">
        <v>27.9715026680645</v>
      </c>
      <c r="E67" s="13">
        <f t="shared" si="58"/>
        <v>24.5340023256667</v>
      </c>
      <c r="F67" s="9" t="s">
        <v>107</v>
      </c>
      <c r="G67" s="6">
        <v>8</v>
      </c>
      <c r="H67" s="11">
        <f t="shared" si="40"/>
        <v>27.9715026680645</v>
      </c>
      <c r="I67" s="11">
        <f t="shared" si="41"/>
        <v>301.121502668064</v>
      </c>
      <c r="J67" s="11">
        <f t="shared" si="42"/>
        <v>0.477808038012697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3.61957336097563</v>
      </c>
      <c r="P67" s="11">
        <f t="shared" si="45"/>
        <v>1.72946124605079</v>
      </c>
      <c r="Q67" s="16">
        <f t="shared" si="46"/>
        <v>0.172946124605079</v>
      </c>
      <c r="R67" s="11">
        <f t="shared" si="47"/>
        <v>0.13797</v>
      </c>
      <c r="S67" s="17">
        <f t="shared" si="48"/>
        <v>1.25350528814292</v>
      </c>
      <c r="T67" s="3">
        <v>0.01</v>
      </c>
      <c r="U67" s="18">
        <f t="shared" si="49"/>
        <v>0.0125350528814292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0.0357350528814292</v>
      </c>
      <c r="AR67" s="25">
        <f t="shared" si="55"/>
        <v>137.97</v>
      </c>
      <c r="AS67" s="1">
        <f t="shared" si="56"/>
        <v>0.1</v>
      </c>
      <c r="AT67" s="2">
        <f>$E$5/12</f>
        <v>2.275</v>
      </c>
      <c r="AU67" s="1">
        <f t="shared" si="57"/>
        <v>7515.10922629292</v>
      </c>
    </row>
    <row r="68" s="1" customFormat="1" spans="1:47">
      <c r="A68" s="6"/>
      <c r="B68" s="6"/>
      <c r="C68" s="9">
        <v>8</v>
      </c>
      <c r="D68" s="12">
        <v>28.0929960893548</v>
      </c>
      <c r="E68" s="13">
        <f t="shared" si="58"/>
        <v>27.9715026680645</v>
      </c>
      <c r="F68" s="9" t="s">
        <v>107</v>
      </c>
      <c r="G68" s="6">
        <v>9</v>
      </c>
      <c r="H68" s="11">
        <f t="shared" si="40"/>
        <v>28.0929960893548</v>
      </c>
      <c r="I68" s="11">
        <f t="shared" si="41"/>
        <v>301.242996089355</v>
      </c>
      <c r="J68" s="11">
        <f t="shared" si="42"/>
        <v>0.484079923758731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3.26981211492484</v>
      </c>
      <c r="P68" s="11">
        <f t="shared" si="45"/>
        <v>1.58285039929819</v>
      </c>
      <c r="Q68" s="16">
        <f t="shared" si="46"/>
        <v>0.158285039929819</v>
      </c>
      <c r="R68" s="11">
        <f t="shared" si="47"/>
        <v>0.13797</v>
      </c>
      <c r="S68" s="17">
        <f t="shared" si="48"/>
        <v>1.1472424435009</v>
      </c>
      <c r="T68" s="3">
        <v>0.01</v>
      </c>
      <c r="U68" s="18">
        <f t="shared" si="49"/>
        <v>0.011472424435009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0.029522424435009</v>
      </c>
      <c r="AR68" s="25">
        <f t="shared" si="55"/>
        <v>137.97</v>
      </c>
      <c r="AS68" s="1">
        <f t="shared" si="56"/>
        <v>0.1</v>
      </c>
      <c r="AT68" s="2">
        <f>$E$5/12</f>
        <v>2.275</v>
      </c>
      <c r="AU68" s="1">
        <f t="shared" si="57"/>
        <v>6208.58866475527</v>
      </c>
    </row>
    <row r="69" s="1" customFormat="1" spans="1:47">
      <c r="A69" s="6"/>
      <c r="B69" s="6"/>
      <c r="C69" s="9">
        <v>9</v>
      </c>
      <c r="D69" s="12">
        <v>26.937164231</v>
      </c>
      <c r="E69" s="13">
        <f t="shared" si="58"/>
        <v>28.0929960893548</v>
      </c>
      <c r="F69" s="9" t="s">
        <v>107</v>
      </c>
      <c r="G69" s="6">
        <v>10</v>
      </c>
      <c r="H69" s="11">
        <f t="shared" si="40"/>
        <v>26.937164231</v>
      </c>
      <c r="I69" s="11">
        <f t="shared" si="41"/>
        <v>300.087164231</v>
      </c>
      <c r="J69" s="11">
        <f t="shared" si="42"/>
        <v>0.427415541545959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3.06666171562665</v>
      </c>
      <c r="P69" s="11">
        <f t="shared" si="45"/>
        <v>1.31073887792282</v>
      </c>
      <c r="Q69" s="16">
        <f t="shared" si="46"/>
        <v>0.131073887792282</v>
      </c>
      <c r="R69" s="11">
        <f t="shared" si="47"/>
        <v>0.13797</v>
      </c>
      <c r="S69" s="17">
        <f t="shared" si="48"/>
        <v>0.950017306604931</v>
      </c>
      <c r="T69" s="3">
        <v>0.01</v>
      </c>
      <c r="U69" s="18">
        <f t="shared" si="49"/>
        <v>0.00950017306604931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0.0275501730660493</v>
      </c>
      <c r="AR69" s="25">
        <f t="shared" si="55"/>
        <v>137.97</v>
      </c>
      <c r="AS69" s="1">
        <f t="shared" si="56"/>
        <v>0.1</v>
      </c>
      <c r="AT69" s="2">
        <f>$E$5/12</f>
        <v>2.275</v>
      </c>
      <c r="AU69" s="1">
        <f t="shared" si="57"/>
        <v>5793.82267829886</v>
      </c>
    </row>
    <row r="70" s="1" customFormat="1" spans="1:47">
      <c r="A70" s="6"/>
      <c r="B70" s="6"/>
      <c r="C70" s="9">
        <v>10</v>
      </c>
      <c r="D70" s="12">
        <v>21.4542392580645</v>
      </c>
      <c r="E70" s="13">
        <f t="shared" si="58"/>
        <v>26.937164231</v>
      </c>
      <c r="F70" s="9" t="s">
        <v>107</v>
      </c>
      <c r="G70" s="6">
        <v>11</v>
      </c>
      <c r="H70" s="11">
        <f t="shared" si="40"/>
        <v>21.4542392580645</v>
      </c>
      <c r="I70" s="11">
        <f t="shared" si="41"/>
        <v>294.604239258064</v>
      </c>
      <c r="J70" s="11">
        <f t="shared" si="42"/>
        <v>0.233665172928864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1.66812669581863</v>
      </c>
      <c r="O70" s="11">
        <f t="shared" si="59"/>
        <v>1.46749614188519</v>
      </c>
      <c r="P70" s="11">
        <f t="shared" si="45"/>
        <v>0.342902739766044</v>
      </c>
      <c r="Q70" s="16">
        <f t="shared" si="46"/>
        <v>0.0342902739766044</v>
      </c>
      <c r="R70" s="11">
        <f t="shared" si="47"/>
        <v>0.13797</v>
      </c>
      <c r="S70" s="17">
        <f t="shared" si="48"/>
        <v>0.248534275397582</v>
      </c>
      <c r="T70" s="3">
        <v>0.01</v>
      </c>
      <c r="U70" s="18">
        <f t="shared" si="49"/>
        <v>0.00248534275397582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0.0147853427539758</v>
      </c>
      <c r="AR70" s="25">
        <f t="shared" si="55"/>
        <v>137.97</v>
      </c>
      <c r="AS70" s="1">
        <f t="shared" si="56"/>
        <v>0.1</v>
      </c>
      <c r="AT70" s="2">
        <f>$E$5/12</f>
        <v>2.275</v>
      </c>
      <c r="AU70" s="1">
        <f t="shared" si="57"/>
        <v>3109.36900283839</v>
      </c>
    </row>
    <row r="71" s="1" customFormat="1" spans="1:48">
      <c r="A71" s="6"/>
      <c r="B71" s="6"/>
      <c r="C71" s="9">
        <v>11</v>
      </c>
      <c r="D71" s="12">
        <v>16.4170004216667</v>
      </c>
      <c r="E71" s="13">
        <f t="shared" si="58"/>
        <v>21.4542392580645</v>
      </c>
      <c r="F71" s="9" t="s">
        <v>109</v>
      </c>
      <c r="G71" s="6">
        <v>12</v>
      </c>
      <c r="H71" s="11">
        <f t="shared" si="40"/>
        <v>16.4170004216667</v>
      </c>
      <c r="I71" s="11">
        <f t="shared" si="41"/>
        <v>289.567000421667</v>
      </c>
      <c r="J71" s="11">
        <f t="shared" si="42"/>
        <v>0.1314928160369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2.50429340211915</v>
      </c>
      <c r="P71" s="11">
        <f t="shared" si="45"/>
        <v>0.329296591627276</v>
      </c>
      <c r="Q71" s="16">
        <f t="shared" si="46"/>
        <v>0.0329296591627276</v>
      </c>
      <c r="R71" s="11">
        <f t="shared" si="47"/>
        <v>0.13797</v>
      </c>
      <c r="S71" s="17">
        <f t="shared" si="48"/>
        <v>0.238672603919168</v>
      </c>
      <c r="T71" s="3">
        <v>0.01</v>
      </c>
      <c r="U71" s="18">
        <f t="shared" si="49"/>
        <v>0.00238672603919168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0.0146867260391917</v>
      </c>
      <c r="AR71" s="25">
        <f t="shared" si="55"/>
        <v>137.97</v>
      </c>
      <c r="AS71" s="1">
        <f t="shared" si="56"/>
        <v>0.1</v>
      </c>
      <c r="AT71" s="2">
        <f>$E$5/12</f>
        <v>2.275</v>
      </c>
      <c r="AU71" s="1">
        <f t="shared" si="57"/>
        <v>3088.62983153788</v>
      </c>
      <c r="AV71" s="1">
        <f>SUM(AU60:AU71)</f>
        <v>54586.6292117147</v>
      </c>
    </row>
    <row r="72" s="1" customFormat="1" spans="1:46">
      <c r="A72" s="6"/>
      <c r="B72" s="6"/>
      <c r="C72" s="9">
        <v>12</v>
      </c>
      <c r="D72" s="12">
        <v>10.3824317209677</v>
      </c>
      <c r="E72" s="13">
        <f t="shared" si="58"/>
        <v>16.4170004216667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12</v>
      </c>
      <c r="E76" s="9"/>
      <c r="F76" s="9"/>
      <c r="G76" s="6">
        <v>1</v>
      </c>
      <c r="H76" s="11">
        <f t="shared" ref="H76:H87" si="60">E77</f>
        <v>12</v>
      </c>
      <c r="I76" s="11">
        <f t="shared" ref="I76:I87" si="61">H76+273.15</f>
        <v>285.15</v>
      </c>
      <c r="J76" s="11">
        <f t="shared" ref="J76:J87" si="62">EXP(($C$18*(I76-$C$16))/($C$19*I76*$C$16))</f>
        <v>0.0781080022050146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0.00611289497756904</v>
      </c>
      <c r="Q76" s="16">
        <f t="shared" ref="Q76:Q87" si="66">P76*$B$78</f>
        <v>0.000794676347083975</v>
      </c>
      <c r="R76" s="11">
        <f t="shared" ref="R76:R87" si="67">L76*$B$78</f>
        <v>0.0101740708333333</v>
      </c>
      <c r="S76" s="17">
        <f t="shared" ref="S76:S87" si="68">Q76/R76</f>
        <v>0.0781080022050148</v>
      </c>
      <c r="T76" s="3">
        <v>0.01</v>
      </c>
      <c r="U76" s="18">
        <f t="shared" ref="U76:U87" si="69">S76*T76</f>
        <v>0.000781080022050148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0.0123810800220501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12.0034709498065</v>
      </c>
      <c r="E77" s="13">
        <f t="shared" ref="E77:E88" si="78">D76</f>
        <v>12</v>
      </c>
      <c r="F77" s="9" t="s">
        <v>107</v>
      </c>
      <c r="G77" s="6">
        <v>2</v>
      </c>
      <c r="H77" s="11">
        <f t="shared" si="60"/>
        <v>12.0034709498065</v>
      </c>
      <c r="I77" s="11">
        <f t="shared" si="61"/>
        <v>285.153470949806</v>
      </c>
      <c r="J77" s="11">
        <f t="shared" si="62"/>
        <v>0.0781404733682323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0.150411271689098</v>
      </c>
      <c r="P77" s="11">
        <f t="shared" si="65"/>
        <v>0.0117532079697039</v>
      </c>
      <c r="Q77" s="16">
        <f t="shared" si="66"/>
        <v>0.0015279170360615</v>
      </c>
      <c r="R77" s="11">
        <f t="shared" si="67"/>
        <v>0.0101740708333333</v>
      </c>
      <c r="S77" s="17">
        <f t="shared" si="68"/>
        <v>0.150177550470318</v>
      </c>
      <c r="T77" s="3">
        <v>0.01</v>
      </c>
      <c r="U77" s="18">
        <f t="shared" si="69"/>
        <v>0.00150177550470318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0.0131017755047032</v>
      </c>
      <c r="AR77" s="25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11.3388227791071</v>
      </c>
      <c r="E78" s="13">
        <f t="shared" si="78"/>
        <v>12.0034709498065</v>
      </c>
      <c r="F78" s="9" t="s">
        <v>107</v>
      </c>
      <c r="G78" s="6">
        <v>3</v>
      </c>
      <c r="H78" s="11">
        <f t="shared" si="60"/>
        <v>11.3388227791071</v>
      </c>
      <c r="I78" s="11">
        <f t="shared" si="61"/>
        <v>284.488822779107</v>
      </c>
      <c r="J78" s="11">
        <f t="shared" si="62"/>
        <v>0.0721490211249036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0.216920147052727</v>
      </c>
      <c r="P78" s="11">
        <f t="shared" si="65"/>
        <v>0.0156505762721244</v>
      </c>
      <c r="Q78" s="16">
        <f t="shared" si="66"/>
        <v>0.00203457491537617</v>
      </c>
      <c r="R78" s="11">
        <f t="shared" si="67"/>
        <v>0.0101740708333333</v>
      </c>
      <c r="S78" s="17">
        <f t="shared" si="68"/>
        <v>0.199976484212229</v>
      </c>
      <c r="T78" s="3">
        <v>0.01</v>
      </c>
      <c r="U78" s="18">
        <f t="shared" si="69"/>
        <v>0.00199976484212229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0.0135997648421223</v>
      </c>
      <c r="AR78" s="25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13.5848733041935</v>
      </c>
      <c r="E79" s="13">
        <f t="shared" si="78"/>
        <v>11.3388227791071</v>
      </c>
      <c r="F79" s="9" t="s">
        <v>107</v>
      </c>
      <c r="G79" s="6">
        <v>4</v>
      </c>
      <c r="H79" s="11">
        <f t="shared" si="60"/>
        <v>13.5848733041935</v>
      </c>
      <c r="I79" s="11">
        <f t="shared" si="61"/>
        <v>286.734873304193</v>
      </c>
      <c r="J79" s="11">
        <f t="shared" si="62"/>
        <v>0.0943328269637433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0.279531654113936</v>
      </c>
      <c r="P79" s="11">
        <f t="shared" si="65"/>
        <v>0.0263690111584188</v>
      </c>
      <c r="Q79" s="16">
        <f t="shared" si="66"/>
        <v>0.00342797145059445</v>
      </c>
      <c r="R79" s="11">
        <f t="shared" si="67"/>
        <v>0.0101740708333333</v>
      </c>
      <c r="S79" s="17">
        <f t="shared" si="68"/>
        <v>0.33693213923412</v>
      </c>
      <c r="T79" s="3">
        <v>0.01</v>
      </c>
      <c r="U79" s="18">
        <f t="shared" si="69"/>
        <v>0.0033693213923412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0.0224693213923412</v>
      </c>
      <c r="AR79" s="25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18.9775129143333</v>
      </c>
      <c r="E80" s="13">
        <f t="shared" si="78"/>
        <v>13.5848733041935</v>
      </c>
      <c r="F80" s="9" t="s">
        <v>107</v>
      </c>
      <c r="G80" s="6">
        <v>5</v>
      </c>
      <c r="H80" s="11">
        <f t="shared" si="60"/>
        <v>18.9775129143333</v>
      </c>
      <c r="I80" s="11">
        <f t="shared" si="61"/>
        <v>292.127512914333</v>
      </c>
      <c r="J80" s="11">
        <f t="shared" si="62"/>
        <v>0.176563404014838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0.240504510807741</v>
      </c>
      <c r="O80" s="11">
        <f t="shared" si="79"/>
        <v>0.0909202154811091</v>
      </c>
      <c r="P80" s="11">
        <f t="shared" si="65"/>
        <v>0.0160531827391072</v>
      </c>
      <c r="Q80" s="16">
        <f t="shared" si="66"/>
        <v>0.00208691375608394</v>
      </c>
      <c r="R80" s="11">
        <f t="shared" si="67"/>
        <v>0.0101740708333333</v>
      </c>
      <c r="S80" s="17">
        <f t="shared" si="68"/>
        <v>0.205120820394388</v>
      </c>
      <c r="T80" s="3">
        <v>0.01</v>
      </c>
      <c r="U80" s="18">
        <f t="shared" si="69"/>
        <v>0.00205120820394388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0.0211512082039439</v>
      </c>
      <c r="AR80" s="25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22.9029929219355</v>
      </c>
      <c r="E81" s="13">
        <f t="shared" si="78"/>
        <v>18.9775129143333</v>
      </c>
      <c r="F81" s="9" t="s">
        <v>109</v>
      </c>
      <c r="G81" s="6">
        <v>6</v>
      </c>
      <c r="H81" s="11">
        <f t="shared" si="60"/>
        <v>22.9029929219355</v>
      </c>
      <c r="I81" s="11">
        <f t="shared" si="61"/>
        <v>296.052992921935</v>
      </c>
      <c r="J81" s="11">
        <f t="shared" si="62"/>
        <v>0.27468456570019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0.153129116075335</v>
      </c>
      <c r="P81" s="11">
        <f t="shared" si="65"/>
        <v>0.0420622047452075</v>
      </c>
      <c r="Q81" s="16">
        <f t="shared" si="66"/>
        <v>0.00546808661687697</v>
      </c>
      <c r="R81" s="11">
        <f t="shared" si="67"/>
        <v>0.0101740708333333</v>
      </c>
      <c r="S81" s="17">
        <f t="shared" si="68"/>
        <v>0.537453169577106</v>
      </c>
      <c r="T81" s="3">
        <v>0.01</v>
      </c>
      <c r="U81" s="18">
        <f t="shared" si="69"/>
        <v>0.00537453169577106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0.0244745316957711</v>
      </c>
      <c r="AR81" s="25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24.5340023256667</v>
      </c>
      <c r="E82" s="13">
        <f t="shared" si="78"/>
        <v>22.9029929219355</v>
      </c>
      <c r="F82" s="9" t="s">
        <v>107</v>
      </c>
      <c r="G82" s="6">
        <v>7</v>
      </c>
      <c r="H82" s="11">
        <f t="shared" si="60"/>
        <v>24.5340023256667</v>
      </c>
      <c r="I82" s="11">
        <f t="shared" si="61"/>
        <v>297.684002325667</v>
      </c>
      <c r="J82" s="11">
        <f t="shared" si="62"/>
        <v>0.328921884623777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0.189328994663461</v>
      </c>
      <c r="P82" s="11">
        <f t="shared" si="65"/>
        <v>0.0622744497386306</v>
      </c>
      <c r="Q82" s="16">
        <f t="shared" si="66"/>
        <v>0.00809567846602198</v>
      </c>
      <c r="R82" s="11">
        <f t="shared" si="67"/>
        <v>0.0101740708333333</v>
      </c>
      <c r="S82" s="17">
        <f t="shared" si="68"/>
        <v>0.795716739016414</v>
      </c>
      <c r="T82" s="3">
        <v>0.01</v>
      </c>
      <c r="U82" s="18">
        <f t="shared" si="69"/>
        <v>0.00795716739016414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0.0328571673901641</v>
      </c>
      <c r="AR82" s="25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27.9715026680645</v>
      </c>
      <c r="E83" s="13">
        <f t="shared" si="78"/>
        <v>24.5340023256667</v>
      </c>
      <c r="F83" s="9" t="s">
        <v>107</v>
      </c>
      <c r="G83" s="6">
        <v>8</v>
      </c>
      <c r="H83" s="11">
        <f t="shared" si="60"/>
        <v>27.9715026680645</v>
      </c>
      <c r="I83" s="11">
        <f t="shared" si="61"/>
        <v>301.121502668064</v>
      </c>
      <c r="J83" s="11">
        <f t="shared" si="62"/>
        <v>0.477808038012697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0.205316628258164</v>
      </c>
      <c r="P83" s="11">
        <f t="shared" si="65"/>
        <v>0.0981019353194154</v>
      </c>
      <c r="Q83" s="16">
        <f t="shared" si="66"/>
        <v>0.012753251591524</v>
      </c>
      <c r="R83" s="11">
        <f t="shared" si="67"/>
        <v>0.0101740708333333</v>
      </c>
      <c r="S83" s="17">
        <f t="shared" si="68"/>
        <v>1.25350528814293</v>
      </c>
      <c r="T83" s="3">
        <v>0.01</v>
      </c>
      <c r="U83" s="18">
        <f t="shared" si="69"/>
        <v>0.0125350528814293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0.0374350528814293</v>
      </c>
      <c r="AR83" s="25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28.0929960893548</v>
      </c>
      <c r="E84" s="13">
        <f t="shared" si="78"/>
        <v>27.9715026680645</v>
      </c>
      <c r="F84" s="9" t="s">
        <v>107</v>
      </c>
      <c r="G84" s="6">
        <v>9</v>
      </c>
      <c r="H84" s="11">
        <f t="shared" si="60"/>
        <v>28.0929960893548</v>
      </c>
      <c r="I84" s="11">
        <f t="shared" si="61"/>
        <v>301.242996089355</v>
      </c>
      <c r="J84" s="11">
        <f t="shared" si="62"/>
        <v>0.484079923758731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0.185476776272082</v>
      </c>
      <c r="P84" s="11">
        <f t="shared" si="65"/>
        <v>0.0897855837168045</v>
      </c>
      <c r="Q84" s="16">
        <f t="shared" si="66"/>
        <v>0.0116721258831846</v>
      </c>
      <c r="R84" s="11">
        <f t="shared" si="67"/>
        <v>0.0101740708333333</v>
      </c>
      <c r="S84" s="17">
        <f t="shared" si="68"/>
        <v>1.14724244350091</v>
      </c>
      <c r="T84" s="3">
        <v>0.01</v>
      </c>
      <c r="U84" s="18">
        <f t="shared" si="69"/>
        <v>0.0114724244350091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0.0305724244350091</v>
      </c>
      <c r="AR84" s="25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26.937164231</v>
      </c>
      <c r="E85" s="13">
        <f t="shared" si="78"/>
        <v>28.0929960893548</v>
      </c>
      <c r="F85" s="9" t="s">
        <v>107</v>
      </c>
      <c r="G85" s="6">
        <v>10</v>
      </c>
      <c r="H85" s="11">
        <f t="shared" si="60"/>
        <v>26.937164231</v>
      </c>
      <c r="I85" s="11">
        <f t="shared" si="61"/>
        <v>300.087164231</v>
      </c>
      <c r="J85" s="11">
        <f t="shared" si="62"/>
        <v>0.427415541545959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0.17395327588861</v>
      </c>
      <c r="P85" s="11">
        <f t="shared" si="65"/>
        <v>0.074350333617624</v>
      </c>
      <c r="Q85" s="16">
        <f t="shared" si="66"/>
        <v>0.00966554337029111</v>
      </c>
      <c r="R85" s="11">
        <f t="shared" si="67"/>
        <v>0.0101740708333333</v>
      </c>
      <c r="S85" s="17">
        <f t="shared" si="68"/>
        <v>0.950017306604934</v>
      </c>
      <c r="T85" s="3">
        <v>0.01</v>
      </c>
      <c r="U85" s="18">
        <f t="shared" si="69"/>
        <v>0.00950017306604934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0.0286001730660493</v>
      </c>
      <c r="AR85" s="25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21.4542392580645</v>
      </c>
      <c r="E86" s="13">
        <f t="shared" si="78"/>
        <v>26.937164231</v>
      </c>
      <c r="F86" s="9" t="s">
        <v>107</v>
      </c>
      <c r="G86" s="6">
        <v>11</v>
      </c>
      <c r="H86" s="11">
        <f t="shared" si="60"/>
        <v>21.4542392580645</v>
      </c>
      <c r="I86" s="11">
        <f t="shared" si="61"/>
        <v>294.604239258064</v>
      </c>
      <c r="J86" s="11">
        <f t="shared" si="62"/>
        <v>0.233665172928864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0.094622795157437</v>
      </c>
      <c r="O86" s="11">
        <f t="shared" si="79"/>
        <v>0.0832422304468826</v>
      </c>
      <c r="P86" s="11">
        <f t="shared" si="65"/>
        <v>0.0194508101723552</v>
      </c>
      <c r="Q86" s="16">
        <f t="shared" si="66"/>
        <v>0.00252860532240617</v>
      </c>
      <c r="R86" s="11">
        <f t="shared" si="67"/>
        <v>0.0101740708333333</v>
      </c>
      <c r="S86" s="17">
        <f t="shared" si="68"/>
        <v>0.248534275397583</v>
      </c>
      <c r="T86" s="3">
        <v>0.01</v>
      </c>
      <c r="U86" s="18">
        <f t="shared" si="69"/>
        <v>0.00248534275397583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0.0140853427539758</v>
      </c>
      <c r="AR86" s="25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16.4170004216667</v>
      </c>
      <c r="E87" s="13">
        <f t="shared" si="78"/>
        <v>21.4542392580645</v>
      </c>
      <c r="F87" s="9" t="s">
        <v>109</v>
      </c>
      <c r="G87" s="6">
        <v>12</v>
      </c>
      <c r="H87" s="11">
        <f t="shared" si="60"/>
        <v>16.4170004216667</v>
      </c>
      <c r="I87" s="11">
        <f t="shared" si="61"/>
        <v>289.567000421667</v>
      </c>
      <c r="J87" s="11">
        <f t="shared" si="62"/>
        <v>0.1314928160369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0.142053503607861</v>
      </c>
      <c r="P87" s="11">
        <f t="shared" si="65"/>
        <v>0.0186790152173056</v>
      </c>
      <c r="Q87" s="16">
        <f t="shared" si="66"/>
        <v>0.00242827197824973</v>
      </c>
      <c r="R87" s="11">
        <f t="shared" si="67"/>
        <v>0.0101740708333333</v>
      </c>
      <c r="S87" s="17">
        <f t="shared" si="68"/>
        <v>0.238672603919169</v>
      </c>
      <c r="T87" s="3">
        <v>0.01</v>
      </c>
      <c r="U87" s="18">
        <f t="shared" si="69"/>
        <v>0.00238672603919169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0.0139867260391917</v>
      </c>
      <c r="AR87" s="25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10.3824317209677</v>
      </c>
      <c r="E88" s="13">
        <f t="shared" si="78"/>
        <v>16.4170004216667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12</v>
      </c>
      <c r="E91" s="9"/>
      <c r="F91" s="9"/>
      <c r="G91" s="6">
        <v>1</v>
      </c>
      <c r="H91" s="11">
        <f t="shared" ref="H91:H102" si="80">E92</f>
        <v>12</v>
      </c>
      <c r="I91" s="11">
        <f t="shared" ref="I91:I102" si="81">H91+273.15</f>
        <v>285.15</v>
      </c>
      <c r="J91" s="11">
        <f t="shared" ref="J91:J102" si="82">EXP(($C$18*(I91-$C$16))/($C$19*I91*$C$16))</f>
        <v>0.0781080022050146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0.00592995952740471</v>
      </c>
      <c r="Q91" s="16">
        <f t="shared" ref="Q91:Q102" si="86">P91*$B$93</f>
        <v>0.000770894738562612</v>
      </c>
      <c r="R91" s="11">
        <f t="shared" ref="R91:R102" si="87">L91*$B$93</f>
        <v>0.0098696</v>
      </c>
      <c r="S91" s="17">
        <f t="shared" ref="S91:S102" si="88">Q91/R91</f>
        <v>0.0781080022050146</v>
      </c>
      <c r="T91" s="3">
        <v>0.01</v>
      </c>
      <c r="U91" s="18">
        <f t="shared" ref="U91:U102" si="89">S91*T91</f>
        <v>0.000781080022050146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0.0155810800220501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21.0666666666667</v>
      </c>
      <c r="AU91" s="1">
        <f t="shared" ref="AU91:AU102" si="96">AT91*10000*AS91*0.67*AR91*AQ91</f>
        <v>2170.53971187232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12.0034709498065</v>
      </c>
      <c r="E92" s="13">
        <f t="shared" ref="E92:E103" si="97">D91</f>
        <v>12</v>
      </c>
      <c r="F92" s="9" t="s">
        <v>107</v>
      </c>
      <c r="G92" s="6">
        <v>2</v>
      </c>
      <c r="H92" s="11">
        <f t="shared" si="80"/>
        <v>12.0034709498065</v>
      </c>
      <c r="I92" s="11">
        <f t="shared" si="81"/>
        <v>285.153470949806</v>
      </c>
      <c r="J92" s="11">
        <f t="shared" si="82"/>
        <v>0.0781404733682323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0.145910040472595</v>
      </c>
      <c r="P92" s="11">
        <f t="shared" si="85"/>
        <v>0.0114014796317065</v>
      </c>
      <c r="Q92" s="16">
        <f t="shared" si="86"/>
        <v>0.00148219235212185</v>
      </c>
      <c r="R92" s="11">
        <f t="shared" si="87"/>
        <v>0.0098696</v>
      </c>
      <c r="S92" s="17">
        <f t="shared" si="88"/>
        <v>0.150177550470318</v>
      </c>
      <c r="T92" s="3">
        <v>0.01</v>
      </c>
      <c r="U92" s="18">
        <f t="shared" si="89"/>
        <v>0.00150177550470318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0.0163017755047032</v>
      </c>
      <c r="AR92" s="25">
        <f t="shared" si="93"/>
        <v>7.592</v>
      </c>
      <c r="AS92" s="1">
        <f t="shared" si="94"/>
        <v>0.13</v>
      </c>
      <c r="AT92" s="2">
        <f t="shared" si="95"/>
        <v>21.0666666666667</v>
      </c>
      <c r="AU92" s="1">
        <f t="shared" si="96"/>
        <v>2270.93699903416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11.3388227791071</v>
      </c>
      <c r="E93" s="13">
        <f t="shared" si="97"/>
        <v>12.0034709498065</v>
      </c>
      <c r="F93" s="9" t="s">
        <v>107</v>
      </c>
      <c r="G93" s="6">
        <v>3</v>
      </c>
      <c r="H93" s="11">
        <f t="shared" si="80"/>
        <v>11.3388227791071</v>
      </c>
      <c r="I93" s="11">
        <f t="shared" si="81"/>
        <v>284.488822779107</v>
      </c>
      <c r="J93" s="11">
        <f t="shared" si="82"/>
        <v>0.0721490211249036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0.210428560840889</v>
      </c>
      <c r="P93" s="11">
        <f t="shared" si="85"/>
        <v>0.0151822146813924</v>
      </c>
      <c r="Q93" s="16">
        <f t="shared" si="86"/>
        <v>0.00197368790858101</v>
      </c>
      <c r="R93" s="11">
        <f t="shared" si="87"/>
        <v>0.0098696</v>
      </c>
      <c r="S93" s="17">
        <f t="shared" si="88"/>
        <v>0.199976484212228</v>
      </c>
      <c r="T93" s="3">
        <v>0.01</v>
      </c>
      <c r="U93" s="18">
        <f t="shared" si="89"/>
        <v>0.00199976484212228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0.0167997648421223</v>
      </c>
      <c r="AR93" s="25">
        <f t="shared" si="93"/>
        <v>7.592</v>
      </c>
      <c r="AS93" s="1">
        <f t="shared" si="94"/>
        <v>0.13</v>
      </c>
      <c r="AT93" s="2">
        <f t="shared" si="95"/>
        <v>21.0666666666667</v>
      </c>
      <c r="AU93" s="1">
        <f t="shared" si="96"/>
        <v>2340.30995850985</v>
      </c>
    </row>
    <row r="94" s="1" customFormat="1" spans="1:47">
      <c r="A94" s="6"/>
      <c r="B94" s="6"/>
      <c r="C94" s="9">
        <v>3</v>
      </c>
      <c r="D94" s="12">
        <v>13.5848733041935</v>
      </c>
      <c r="E94" s="13">
        <f t="shared" si="97"/>
        <v>11.3388227791071</v>
      </c>
      <c r="F94" s="9" t="s">
        <v>107</v>
      </c>
      <c r="G94" s="6">
        <v>4</v>
      </c>
      <c r="H94" s="11">
        <f t="shared" si="80"/>
        <v>13.5848733041935</v>
      </c>
      <c r="I94" s="11">
        <f t="shared" si="81"/>
        <v>286.734873304193</v>
      </c>
      <c r="J94" s="11">
        <f t="shared" si="82"/>
        <v>0.0943328269637433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0.271166346159496</v>
      </c>
      <c r="P94" s="11">
        <f t="shared" si="85"/>
        <v>0.0255798880106543</v>
      </c>
      <c r="Q94" s="16">
        <f t="shared" si="86"/>
        <v>0.00332538544138506</v>
      </c>
      <c r="R94" s="11">
        <f t="shared" si="87"/>
        <v>0.0098696</v>
      </c>
      <c r="S94" s="17">
        <f t="shared" si="88"/>
        <v>0.336932139234119</v>
      </c>
      <c r="T94" s="3">
        <v>0.01</v>
      </c>
      <c r="U94" s="18">
        <f t="shared" si="89"/>
        <v>0.00336932139234119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0.0304693213923412</v>
      </c>
      <c r="AR94" s="25">
        <f t="shared" si="93"/>
        <v>7.592</v>
      </c>
      <c r="AS94" s="1">
        <f t="shared" si="94"/>
        <v>0.13</v>
      </c>
      <c r="AT94" s="2">
        <f t="shared" si="95"/>
        <v>21.0666666666667</v>
      </c>
      <c r="AU94" s="1">
        <f t="shared" si="96"/>
        <v>4244.5627634467</v>
      </c>
    </row>
    <row r="95" s="1" customFormat="1" spans="1:47">
      <c r="A95" s="6"/>
      <c r="B95" s="6"/>
      <c r="C95" s="9">
        <v>4</v>
      </c>
      <c r="D95" s="12">
        <v>18.9775129143333</v>
      </c>
      <c r="E95" s="13">
        <f t="shared" si="97"/>
        <v>13.5848733041935</v>
      </c>
      <c r="F95" s="9" t="s">
        <v>107</v>
      </c>
      <c r="G95" s="6">
        <v>5</v>
      </c>
      <c r="H95" s="11">
        <f t="shared" si="80"/>
        <v>18.9775129143333</v>
      </c>
      <c r="I95" s="11">
        <f t="shared" si="81"/>
        <v>292.127512914333</v>
      </c>
      <c r="J95" s="11">
        <f t="shared" si="82"/>
        <v>0.176563404014838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0.2333071352414</v>
      </c>
      <c r="O95" s="11">
        <f t="shared" si="98"/>
        <v>0.0881993229074421</v>
      </c>
      <c r="P95" s="11">
        <f t="shared" si="85"/>
        <v>0.0155727726843419</v>
      </c>
      <c r="Q95" s="16">
        <f t="shared" si="86"/>
        <v>0.00202446044896445</v>
      </c>
      <c r="R95" s="11">
        <f t="shared" si="87"/>
        <v>0.0098696</v>
      </c>
      <c r="S95" s="17">
        <f t="shared" si="88"/>
        <v>0.205120820394387</v>
      </c>
      <c r="T95" s="3">
        <v>0.01</v>
      </c>
      <c r="U95" s="18">
        <f t="shared" si="89"/>
        <v>0.00205120820394387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0.0291512082039439</v>
      </c>
      <c r="AR95" s="25">
        <f t="shared" si="93"/>
        <v>7.592</v>
      </c>
      <c r="AS95" s="1">
        <f t="shared" si="94"/>
        <v>0.13</v>
      </c>
      <c r="AT95" s="2">
        <f t="shared" si="95"/>
        <v>21.0666666666667</v>
      </c>
      <c r="AU95" s="1">
        <f t="shared" si="96"/>
        <v>4060.94153718317</v>
      </c>
    </row>
    <row r="96" s="1" customFormat="1" spans="1:47">
      <c r="A96" s="6"/>
      <c r="B96" s="6"/>
      <c r="C96" s="9">
        <v>5</v>
      </c>
      <c r="D96" s="12">
        <v>22.9029929219355</v>
      </c>
      <c r="E96" s="13">
        <f t="shared" si="97"/>
        <v>18.9775129143333</v>
      </c>
      <c r="F96" s="9" t="s">
        <v>109</v>
      </c>
      <c r="G96" s="6">
        <v>6</v>
      </c>
      <c r="H96" s="11">
        <f t="shared" si="80"/>
        <v>22.9029929219355</v>
      </c>
      <c r="I96" s="11">
        <f t="shared" si="81"/>
        <v>296.052992921935</v>
      </c>
      <c r="J96" s="11">
        <f t="shared" si="82"/>
        <v>0.27468456570019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0.1485465502231</v>
      </c>
      <c r="P96" s="11">
        <f t="shared" si="85"/>
        <v>0.0408034446342938</v>
      </c>
      <c r="Q96" s="16">
        <f t="shared" si="86"/>
        <v>0.00530444780245819</v>
      </c>
      <c r="R96" s="11">
        <f t="shared" si="87"/>
        <v>0.0098696</v>
      </c>
      <c r="S96" s="17">
        <f t="shared" si="88"/>
        <v>0.537453169577105</v>
      </c>
      <c r="T96" s="3">
        <v>0.01</v>
      </c>
      <c r="U96" s="18">
        <f t="shared" si="89"/>
        <v>0.00537453169577105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0.032474531695771</v>
      </c>
      <c r="AR96" s="25">
        <f t="shared" si="93"/>
        <v>7.592</v>
      </c>
      <c r="AS96" s="1">
        <f t="shared" si="94"/>
        <v>0.13</v>
      </c>
      <c r="AT96" s="2">
        <f t="shared" si="95"/>
        <v>21.0666666666667</v>
      </c>
      <c r="AU96" s="1">
        <f t="shared" si="96"/>
        <v>4523.90081883763</v>
      </c>
    </row>
    <row r="97" s="1" customFormat="1" spans="1:47">
      <c r="A97" s="6"/>
      <c r="B97" s="6"/>
      <c r="C97" s="9">
        <v>6</v>
      </c>
      <c r="D97" s="12">
        <v>24.5340023256667</v>
      </c>
      <c r="E97" s="13">
        <f t="shared" si="97"/>
        <v>22.9029929219355</v>
      </c>
      <c r="F97" s="9" t="s">
        <v>107</v>
      </c>
      <c r="G97" s="6">
        <v>7</v>
      </c>
      <c r="H97" s="11">
        <f t="shared" si="80"/>
        <v>24.5340023256667</v>
      </c>
      <c r="I97" s="11">
        <f t="shared" si="81"/>
        <v>297.684002325667</v>
      </c>
      <c r="J97" s="11">
        <f t="shared" si="82"/>
        <v>0.328921884623777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0.183663105588806</v>
      </c>
      <c r="P97" s="11">
        <f t="shared" si="85"/>
        <v>0.060410814826126</v>
      </c>
      <c r="Q97" s="16">
        <f t="shared" si="86"/>
        <v>0.00785340592739638</v>
      </c>
      <c r="R97" s="11">
        <f t="shared" si="87"/>
        <v>0.0098696</v>
      </c>
      <c r="S97" s="17">
        <f t="shared" si="88"/>
        <v>0.795716739016412</v>
      </c>
      <c r="T97" s="3">
        <v>0.01</v>
      </c>
      <c r="U97" s="18">
        <f t="shared" si="89"/>
        <v>0.00795716739016412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0.0424571673901641</v>
      </c>
      <c r="AR97" s="25">
        <f t="shared" si="93"/>
        <v>7.592</v>
      </c>
      <c r="AS97" s="1">
        <f t="shared" si="94"/>
        <v>0.13</v>
      </c>
      <c r="AT97" s="2">
        <f t="shared" si="95"/>
        <v>21.0666666666667</v>
      </c>
      <c r="AU97" s="1">
        <f t="shared" si="96"/>
        <v>5914.54300623224</v>
      </c>
    </row>
    <row r="98" s="1" customFormat="1" spans="1:47">
      <c r="A98" s="6"/>
      <c r="B98" s="6"/>
      <c r="C98" s="9">
        <v>7</v>
      </c>
      <c r="D98" s="12">
        <v>27.9715026680645</v>
      </c>
      <c r="E98" s="13">
        <f t="shared" si="97"/>
        <v>24.5340023256667</v>
      </c>
      <c r="F98" s="9" t="s">
        <v>107</v>
      </c>
      <c r="G98" s="6">
        <v>8</v>
      </c>
      <c r="H98" s="11">
        <f t="shared" si="80"/>
        <v>27.9715026680645</v>
      </c>
      <c r="I98" s="11">
        <f t="shared" si="81"/>
        <v>301.121502668064</v>
      </c>
      <c r="J98" s="11">
        <f t="shared" si="82"/>
        <v>0.477808038012697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0.19917229076268</v>
      </c>
      <c r="P98" s="11">
        <f t="shared" si="85"/>
        <v>0.0951661214758107</v>
      </c>
      <c r="Q98" s="16">
        <f t="shared" si="86"/>
        <v>0.0123715957918554</v>
      </c>
      <c r="R98" s="11">
        <f t="shared" si="87"/>
        <v>0.0098696</v>
      </c>
      <c r="S98" s="17">
        <f t="shared" si="88"/>
        <v>1.25350528814292</v>
      </c>
      <c r="T98" s="3">
        <v>0.01</v>
      </c>
      <c r="U98" s="18">
        <f t="shared" si="89"/>
        <v>0.0125350528814292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0.0470350528814292</v>
      </c>
      <c r="AR98" s="25">
        <f t="shared" si="93"/>
        <v>7.592</v>
      </c>
      <c r="AS98" s="1">
        <f t="shared" si="94"/>
        <v>0.13</v>
      </c>
      <c r="AT98" s="2">
        <f t="shared" si="95"/>
        <v>21.0666666666667</v>
      </c>
      <c r="AU98" s="1">
        <f t="shared" si="96"/>
        <v>6552.27044496775</v>
      </c>
    </row>
    <row r="99" s="1" customFormat="1" spans="1:47">
      <c r="A99" s="6"/>
      <c r="B99" s="6"/>
      <c r="C99" s="9">
        <v>8</v>
      </c>
      <c r="D99" s="12">
        <v>28.0929960893548</v>
      </c>
      <c r="E99" s="13">
        <f t="shared" si="97"/>
        <v>27.9715026680645</v>
      </c>
      <c r="F99" s="9" t="s">
        <v>107</v>
      </c>
      <c r="G99" s="6">
        <v>9</v>
      </c>
      <c r="H99" s="11">
        <f t="shared" si="80"/>
        <v>28.0929960893548</v>
      </c>
      <c r="I99" s="11">
        <f t="shared" si="81"/>
        <v>301.242996089355</v>
      </c>
      <c r="J99" s="11">
        <f t="shared" si="82"/>
        <v>0.484079923758731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0.17992616928687</v>
      </c>
      <c r="P99" s="11">
        <f t="shared" si="85"/>
        <v>0.0870986463105885</v>
      </c>
      <c r="Q99" s="16">
        <f t="shared" si="86"/>
        <v>0.0113228240203765</v>
      </c>
      <c r="R99" s="11">
        <f t="shared" si="87"/>
        <v>0.0098696</v>
      </c>
      <c r="S99" s="17">
        <f t="shared" si="88"/>
        <v>1.1472424435009</v>
      </c>
      <c r="T99" s="3">
        <v>0.01</v>
      </c>
      <c r="U99" s="18">
        <f t="shared" si="89"/>
        <v>0.011472424435009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0.038572424435009</v>
      </c>
      <c r="AR99" s="25">
        <f t="shared" si="93"/>
        <v>7.592</v>
      </c>
      <c r="AS99" s="1">
        <f t="shared" si="94"/>
        <v>0.13</v>
      </c>
      <c r="AT99" s="2">
        <f t="shared" si="95"/>
        <v>21.0666666666667</v>
      </c>
      <c r="AU99" s="1">
        <f t="shared" si="96"/>
        <v>5373.37456074274</v>
      </c>
    </row>
    <row r="100" s="1" customFormat="1" spans="1:47">
      <c r="A100" s="6"/>
      <c r="B100" s="6"/>
      <c r="C100" s="9">
        <v>9</v>
      </c>
      <c r="D100" s="12">
        <v>26.937164231</v>
      </c>
      <c r="E100" s="13">
        <f t="shared" si="97"/>
        <v>28.0929960893548</v>
      </c>
      <c r="F100" s="9" t="s">
        <v>107</v>
      </c>
      <c r="G100" s="6">
        <v>10</v>
      </c>
      <c r="H100" s="11">
        <f t="shared" si="80"/>
        <v>26.937164231</v>
      </c>
      <c r="I100" s="11">
        <f t="shared" si="81"/>
        <v>300.087164231</v>
      </c>
      <c r="J100" s="11">
        <f t="shared" si="82"/>
        <v>0.427415541545959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0.168747522976281</v>
      </c>
      <c r="P100" s="11">
        <f t="shared" si="85"/>
        <v>0.0721253139174464</v>
      </c>
      <c r="Q100" s="16">
        <f t="shared" si="86"/>
        <v>0.00937629080926803</v>
      </c>
      <c r="R100" s="11">
        <f t="shared" si="87"/>
        <v>0.0098696</v>
      </c>
      <c r="S100" s="17">
        <f t="shared" si="88"/>
        <v>0.950017306604931</v>
      </c>
      <c r="T100" s="3">
        <v>0.01</v>
      </c>
      <c r="U100" s="18">
        <f t="shared" si="89"/>
        <v>0.00950017306604931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0.0366001730660493</v>
      </c>
      <c r="AR100" s="25">
        <f t="shared" si="93"/>
        <v>7.592</v>
      </c>
      <c r="AS100" s="1">
        <f t="shared" si="94"/>
        <v>0.13</v>
      </c>
      <c r="AT100" s="2">
        <f t="shared" si="95"/>
        <v>21.0666666666667</v>
      </c>
      <c r="AU100" s="1">
        <f t="shared" si="96"/>
        <v>5098.62788643882</v>
      </c>
    </row>
    <row r="101" s="1" customFormat="1" spans="1:47">
      <c r="A101" s="6"/>
      <c r="B101" s="6"/>
      <c r="C101" s="9">
        <v>10</v>
      </c>
      <c r="D101" s="12">
        <v>21.4542392580645</v>
      </c>
      <c r="E101" s="13">
        <f t="shared" si="97"/>
        <v>26.937164231</v>
      </c>
      <c r="F101" s="9" t="s">
        <v>107</v>
      </c>
      <c r="G101" s="6">
        <v>11</v>
      </c>
      <c r="H101" s="11">
        <f t="shared" si="80"/>
        <v>21.4542392580645</v>
      </c>
      <c r="I101" s="11">
        <f t="shared" si="81"/>
        <v>294.604239258064</v>
      </c>
      <c r="J101" s="11">
        <f t="shared" si="82"/>
        <v>0.233665172928864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0.0917910986058931</v>
      </c>
      <c r="O101" s="11">
        <f t="shared" si="98"/>
        <v>0.0807511104529417</v>
      </c>
      <c r="P101" s="11">
        <f t="shared" si="85"/>
        <v>0.0188687221881844</v>
      </c>
      <c r="Q101" s="16">
        <f t="shared" si="86"/>
        <v>0.00245293388446398</v>
      </c>
      <c r="R101" s="11">
        <f t="shared" si="87"/>
        <v>0.0098696</v>
      </c>
      <c r="S101" s="17">
        <f t="shared" si="88"/>
        <v>0.248534275397582</v>
      </c>
      <c r="T101" s="3">
        <v>0.01</v>
      </c>
      <c r="U101" s="18">
        <f t="shared" si="89"/>
        <v>0.00248534275397582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0.0172853427539758</v>
      </c>
      <c r="AR101" s="25">
        <f t="shared" si="93"/>
        <v>7.592</v>
      </c>
      <c r="AS101" s="1">
        <f t="shared" si="94"/>
        <v>0.13</v>
      </c>
      <c r="AT101" s="2">
        <f t="shared" si="95"/>
        <v>21.0666666666667</v>
      </c>
      <c r="AU101" s="1">
        <f t="shared" si="96"/>
        <v>2407.95393051914</v>
      </c>
    </row>
    <row r="102" s="1" customFormat="1" spans="1:48">
      <c r="A102" s="6"/>
      <c r="B102" s="6"/>
      <c r="C102" s="9">
        <v>11</v>
      </c>
      <c r="D102" s="12">
        <v>16.4170004216667</v>
      </c>
      <c r="E102" s="13">
        <f t="shared" si="97"/>
        <v>21.4542392580645</v>
      </c>
      <c r="F102" s="9" t="s">
        <v>109</v>
      </c>
      <c r="G102" s="6">
        <v>12</v>
      </c>
      <c r="H102" s="11">
        <f t="shared" si="80"/>
        <v>16.4170004216667</v>
      </c>
      <c r="I102" s="11">
        <f t="shared" si="81"/>
        <v>289.567000421667</v>
      </c>
      <c r="J102" s="11">
        <f t="shared" si="82"/>
        <v>0.1314928160369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0.137802388264757</v>
      </c>
      <c r="P102" s="11">
        <f t="shared" si="85"/>
        <v>0.0181200240895432</v>
      </c>
      <c r="Q102" s="16">
        <f t="shared" si="86"/>
        <v>0.00235560313164062</v>
      </c>
      <c r="R102" s="11">
        <f t="shared" si="87"/>
        <v>0.0098696</v>
      </c>
      <c r="S102" s="17">
        <f t="shared" si="88"/>
        <v>0.238672603919168</v>
      </c>
      <c r="T102" s="3">
        <v>0.01</v>
      </c>
      <c r="U102" s="18">
        <f t="shared" si="89"/>
        <v>0.00238672603919168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0.0171867260391917</v>
      </c>
      <c r="AR102" s="25">
        <f t="shared" si="93"/>
        <v>7.592</v>
      </c>
      <c r="AS102" s="1">
        <f t="shared" si="94"/>
        <v>0.13</v>
      </c>
      <c r="AT102" s="2">
        <f t="shared" si="95"/>
        <v>21.0666666666667</v>
      </c>
      <c r="AU102" s="1">
        <f t="shared" si="96"/>
        <v>2394.21601919397</v>
      </c>
      <c r="AV102" s="1">
        <f>SUM(AU91:AU102)</f>
        <v>47352.1776369785</v>
      </c>
    </row>
    <row r="103" s="1" customFormat="1" spans="1:46">
      <c r="A103" s="6"/>
      <c r="B103" s="6"/>
      <c r="C103" s="9">
        <v>12</v>
      </c>
      <c r="D103" s="12">
        <v>10.3824317209677</v>
      </c>
      <c r="E103" s="13">
        <f t="shared" si="97"/>
        <v>16.4170004216667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12</v>
      </c>
      <c r="E107" s="9"/>
      <c r="F107" s="9"/>
      <c r="G107" s="6">
        <v>1</v>
      </c>
      <c r="H107" s="11">
        <f t="shared" ref="H107:H118" si="99">E108</f>
        <v>12</v>
      </c>
      <c r="I107" s="11">
        <f t="shared" ref="I107:I118" si="100">H107+273.15</f>
        <v>285.15</v>
      </c>
      <c r="J107" s="11">
        <f t="shared" ref="J107:J118" si="101">EXP(($C$18*(I107-$C$16))/($C$19*I107*$C$16))</f>
        <v>0.0781080022050146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0.215787806071761</v>
      </c>
      <c r="Q107" s="16">
        <f t="shared" ref="Q107:Q118" si="105">P107*$B$109</f>
        <v>0.0625784637608106</v>
      </c>
      <c r="R107" s="11">
        <f t="shared" ref="R107:R118" si="106">L107*$B$109</f>
        <v>0.80117865</v>
      </c>
      <c r="S107" s="17">
        <f t="shared" ref="S107:S118" si="107">Q107/R107</f>
        <v>0.0781080022050146</v>
      </c>
      <c r="T107" s="3">
        <v>0.27</v>
      </c>
      <c r="U107" s="18">
        <f t="shared" ref="U107:U118" si="108">S107*T107</f>
        <v>0.0210891605953539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0.230497623903677</v>
      </c>
      <c r="AC107" s="25">
        <f t="shared" ref="AC107:AC118" si="110">$B$107/12</f>
        <v>10.2321666666667</v>
      </c>
      <c r="AD107" s="1">
        <f t="shared" ref="AD107:AD118" si="111">$B$109</f>
        <v>0.29</v>
      </c>
      <c r="AE107" s="26">
        <f t="shared" ref="AE107:AE118" si="112">$E$9/12</f>
        <v>185.185</v>
      </c>
      <c r="AF107" s="1">
        <f t="shared" ref="AF107:AF118" si="113">AE107*10000*AC107*AB107</f>
        <v>4367569.8991907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12.0034709498065</v>
      </c>
      <c r="E108" s="13">
        <f t="shared" ref="E108:E119" si="114">D107</f>
        <v>12</v>
      </c>
      <c r="F108" s="9" t="s">
        <v>107</v>
      </c>
      <c r="G108" s="6">
        <v>2</v>
      </c>
      <c r="H108" s="11">
        <f t="shared" si="99"/>
        <v>12.0034709498065</v>
      </c>
      <c r="I108" s="11">
        <f t="shared" si="100"/>
        <v>285.153470949806</v>
      </c>
      <c r="J108" s="11">
        <f t="shared" si="101"/>
        <v>0.0781404733682323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5.30958219392824</v>
      </c>
      <c r="P108" s="11">
        <f t="shared" si="104"/>
        <v>0.41489326602109</v>
      </c>
      <c r="Q108" s="16">
        <f t="shared" si="105"/>
        <v>0.120319047146116</v>
      </c>
      <c r="R108" s="11">
        <f t="shared" si="106"/>
        <v>0.80117865</v>
      </c>
      <c r="S108" s="17">
        <f t="shared" si="107"/>
        <v>0.150177550470318</v>
      </c>
      <c r="T108" s="3">
        <v>0.27</v>
      </c>
      <c r="U108" s="18">
        <f t="shared" si="108"/>
        <v>0.0405479386269858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0.234278464475223</v>
      </c>
      <c r="AC108" s="25">
        <f t="shared" si="110"/>
        <v>10.2321666666667</v>
      </c>
      <c r="AD108" s="1">
        <f t="shared" si="111"/>
        <v>0.29</v>
      </c>
      <c r="AE108" s="26">
        <f t="shared" si="112"/>
        <v>185.185</v>
      </c>
      <c r="AF108" s="1">
        <f t="shared" si="113"/>
        <v>4439210.9217499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11.3388227791071</v>
      </c>
      <c r="E109" s="13">
        <f t="shared" si="114"/>
        <v>12.0034709498065</v>
      </c>
      <c r="F109" s="9" t="s">
        <v>107</v>
      </c>
      <c r="G109" s="6">
        <v>3</v>
      </c>
      <c r="H109" s="11">
        <f t="shared" si="99"/>
        <v>11.3388227791071</v>
      </c>
      <c r="I109" s="11">
        <f t="shared" si="100"/>
        <v>284.488822779107</v>
      </c>
      <c r="J109" s="11">
        <f t="shared" si="101"/>
        <v>0.0721490211249036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7.65737392790715</v>
      </c>
      <c r="P109" s="11">
        <f t="shared" si="104"/>
        <v>0.552472033285859</v>
      </c>
      <c r="Q109" s="16">
        <f t="shared" si="105"/>
        <v>0.160216889652899</v>
      </c>
      <c r="R109" s="11">
        <f t="shared" si="106"/>
        <v>0.80117865</v>
      </c>
      <c r="S109" s="17">
        <f t="shared" si="107"/>
        <v>0.199976484212228</v>
      </c>
      <c r="T109" s="3">
        <v>0.27</v>
      </c>
      <c r="U109" s="18">
        <f t="shared" si="108"/>
        <v>0.0539936507373016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0.236890966338258</v>
      </c>
      <c r="AC109" s="25">
        <f t="shared" si="110"/>
        <v>10.2321666666667</v>
      </c>
      <c r="AD109" s="1">
        <f t="shared" si="111"/>
        <v>0.29</v>
      </c>
      <c r="AE109" s="26">
        <f t="shared" si="112"/>
        <v>185.185</v>
      </c>
      <c r="AF109" s="1">
        <f t="shared" si="113"/>
        <v>4488713.75091284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13.5848733041935</v>
      </c>
      <c r="E110" s="13">
        <f t="shared" si="114"/>
        <v>11.3388227791071</v>
      </c>
      <c r="F110" s="9" t="s">
        <v>107</v>
      </c>
      <c r="G110" s="6">
        <v>4</v>
      </c>
      <c r="H110" s="11">
        <f t="shared" si="99"/>
        <v>13.5848733041935</v>
      </c>
      <c r="I110" s="11">
        <f t="shared" si="100"/>
        <v>286.734873304193</v>
      </c>
      <c r="J110" s="11">
        <f t="shared" si="101"/>
        <v>0.0943328269637433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9.86758689462129</v>
      </c>
      <c r="P110" s="11">
        <f t="shared" si="104"/>
        <v>0.930837367080011</v>
      </c>
      <c r="Q110" s="16">
        <f t="shared" si="105"/>
        <v>0.269942836453203</v>
      </c>
      <c r="R110" s="11">
        <f t="shared" si="106"/>
        <v>0.80117865</v>
      </c>
      <c r="S110" s="17">
        <f t="shared" si="107"/>
        <v>0.336932139234119</v>
      </c>
      <c r="T110" s="3">
        <v>0.27</v>
      </c>
      <c r="U110" s="18">
        <f t="shared" si="108"/>
        <v>0.090971677593212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0.292875796956361</v>
      </c>
      <c r="AC110" s="25">
        <f t="shared" si="110"/>
        <v>10.2321666666667</v>
      </c>
      <c r="AD110" s="1">
        <f t="shared" si="111"/>
        <v>0.29</v>
      </c>
      <c r="AE110" s="26">
        <f t="shared" si="112"/>
        <v>185.185</v>
      </c>
      <c r="AF110" s="1">
        <f t="shared" si="113"/>
        <v>5549538.83395621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18.9775129143333</v>
      </c>
      <c r="E111" s="13">
        <f t="shared" si="114"/>
        <v>13.5848733041935</v>
      </c>
      <c r="F111" s="9" t="s">
        <v>107</v>
      </c>
      <c r="G111" s="6">
        <v>5</v>
      </c>
      <c r="H111" s="11">
        <f t="shared" si="99"/>
        <v>18.9775129143333</v>
      </c>
      <c r="I111" s="11">
        <f t="shared" si="100"/>
        <v>292.127512914333</v>
      </c>
      <c r="J111" s="11">
        <f t="shared" si="101"/>
        <v>0.176563404014838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8.48991205116421</v>
      </c>
      <c r="O111" s="11">
        <f t="shared" si="115"/>
        <v>3.20952247637706</v>
      </c>
      <c r="P111" s="11">
        <f t="shared" si="104"/>
        <v>0.566684213691268</v>
      </c>
      <c r="Q111" s="16">
        <f t="shared" si="105"/>
        <v>0.164338421970468</v>
      </c>
      <c r="R111" s="11">
        <f t="shared" si="106"/>
        <v>0.80117865</v>
      </c>
      <c r="S111" s="17">
        <f t="shared" si="107"/>
        <v>0.205120820394387</v>
      </c>
      <c r="T111" s="3">
        <v>0.27</v>
      </c>
      <c r="U111" s="18">
        <f t="shared" si="108"/>
        <v>0.0553826215064846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0.28596084335871</v>
      </c>
      <c r="AC111" s="25">
        <f t="shared" si="110"/>
        <v>10.2321666666667</v>
      </c>
      <c r="AD111" s="1">
        <f t="shared" si="111"/>
        <v>0.29</v>
      </c>
      <c r="AE111" s="26">
        <f t="shared" si="112"/>
        <v>185.185</v>
      </c>
      <c r="AF111" s="1">
        <f t="shared" si="113"/>
        <v>5418511.26553311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22.9029929219355</v>
      </c>
      <c r="E112" s="13">
        <f t="shared" si="114"/>
        <v>18.9775129143333</v>
      </c>
      <c r="F112" s="9" t="s">
        <v>109</v>
      </c>
      <c r="G112" s="6">
        <v>6</v>
      </c>
      <c r="H112" s="11">
        <f t="shared" si="99"/>
        <v>22.9029929219355</v>
      </c>
      <c r="I112" s="11">
        <f t="shared" si="100"/>
        <v>296.052992921935</v>
      </c>
      <c r="J112" s="11">
        <f t="shared" si="101"/>
        <v>0.27468456570019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5.4055232626858</v>
      </c>
      <c r="P112" s="11">
        <f t="shared" si="104"/>
        <v>1.48481380979312</v>
      </c>
      <c r="Q112" s="16">
        <f t="shared" si="105"/>
        <v>0.430596004840006</v>
      </c>
      <c r="R112" s="11">
        <f t="shared" si="106"/>
        <v>0.80117865</v>
      </c>
      <c r="S112" s="17">
        <f t="shared" si="107"/>
        <v>0.537453169577105</v>
      </c>
      <c r="T112" s="3">
        <v>0.27</v>
      </c>
      <c r="U112" s="18">
        <f t="shared" si="108"/>
        <v>0.145112355785818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0.318595330729185</v>
      </c>
      <c r="AC112" s="25">
        <f t="shared" si="110"/>
        <v>10.2321666666667</v>
      </c>
      <c r="AD112" s="1">
        <f t="shared" si="111"/>
        <v>0.29</v>
      </c>
      <c r="AE112" s="26">
        <f t="shared" si="112"/>
        <v>185.185</v>
      </c>
      <c r="AF112" s="1">
        <f t="shared" si="113"/>
        <v>6036883.8209672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24.5340023256667</v>
      </c>
      <c r="E113" s="13">
        <f t="shared" si="114"/>
        <v>22.9029929219355</v>
      </c>
      <c r="F113" s="9" t="s">
        <v>107</v>
      </c>
      <c r="G113" s="6">
        <v>7</v>
      </c>
      <c r="H113" s="11">
        <f t="shared" si="99"/>
        <v>24.5340023256667</v>
      </c>
      <c r="I113" s="11">
        <f t="shared" si="100"/>
        <v>297.684002325667</v>
      </c>
      <c r="J113" s="11">
        <f t="shared" si="101"/>
        <v>0.328921884623777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6.68339445289267</v>
      </c>
      <c r="P113" s="11">
        <f t="shared" si="104"/>
        <v>2.19831469912955</v>
      </c>
      <c r="Q113" s="16">
        <f t="shared" si="105"/>
        <v>0.637511262747571</v>
      </c>
      <c r="R113" s="11">
        <f t="shared" si="106"/>
        <v>0.80117865</v>
      </c>
      <c r="S113" s="17">
        <f t="shared" si="107"/>
        <v>0.795716739016411</v>
      </c>
      <c r="T113" s="3">
        <v>0.27</v>
      </c>
      <c r="U113" s="18">
        <f t="shared" si="108"/>
        <v>0.214843519534431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0.33214409584554</v>
      </c>
      <c r="AC113" s="25">
        <f t="shared" si="110"/>
        <v>10.2321666666667</v>
      </c>
      <c r="AD113" s="1">
        <f t="shared" si="111"/>
        <v>0.29</v>
      </c>
      <c r="AE113" s="26">
        <f t="shared" si="112"/>
        <v>185.185</v>
      </c>
      <c r="AF113" s="1">
        <f t="shared" si="113"/>
        <v>6293611.75460581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27.9715026680645</v>
      </c>
      <c r="E114" s="13">
        <f t="shared" si="114"/>
        <v>24.5340023256667</v>
      </c>
      <c r="F114" s="9" t="s">
        <v>107</v>
      </c>
      <c r="G114" s="6">
        <v>8</v>
      </c>
      <c r="H114" s="11">
        <f t="shared" si="99"/>
        <v>27.9715026680645</v>
      </c>
      <c r="I114" s="11">
        <f t="shared" si="100"/>
        <v>301.121502668064</v>
      </c>
      <c r="J114" s="11">
        <f t="shared" si="101"/>
        <v>0.477808038012697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7.24776475376312</v>
      </c>
      <c r="P114" s="11">
        <f t="shared" si="104"/>
        <v>3.46304025697313</v>
      </c>
      <c r="Q114" s="16">
        <f t="shared" si="105"/>
        <v>1.00428167452221</v>
      </c>
      <c r="R114" s="11">
        <f t="shared" si="106"/>
        <v>0.80117865</v>
      </c>
      <c r="S114" s="17">
        <f t="shared" si="107"/>
        <v>1.25350528814292</v>
      </c>
      <c r="T114" s="3">
        <v>0.27</v>
      </c>
      <c r="U114" s="18">
        <f t="shared" si="108"/>
        <v>0.338446427798589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0.356160140921266</v>
      </c>
      <c r="AC114" s="25">
        <f t="shared" si="110"/>
        <v>10.2321666666667</v>
      </c>
      <c r="AD114" s="1">
        <f t="shared" si="111"/>
        <v>0.29</v>
      </c>
      <c r="AE114" s="26">
        <f t="shared" si="112"/>
        <v>185.185</v>
      </c>
      <c r="AF114" s="1">
        <f t="shared" si="113"/>
        <v>6748678.29192587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28.0929960893548</v>
      </c>
      <c r="E115" s="13">
        <f t="shared" si="114"/>
        <v>27.9715026680645</v>
      </c>
      <c r="F115" s="9" t="s">
        <v>107</v>
      </c>
      <c r="G115" s="6">
        <v>9</v>
      </c>
      <c r="H115" s="11">
        <f t="shared" si="99"/>
        <v>28.0929960893548</v>
      </c>
      <c r="I115" s="11">
        <f t="shared" si="100"/>
        <v>301.242996089355</v>
      </c>
      <c r="J115" s="11">
        <f t="shared" si="101"/>
        <v>0.484079923758731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6.54740949678998</v>
      </c>
      <c r="P115" s="11">
        <f t="shared" si="104"/>
        <v>3.16946949002329</v>
      </c>
      <c r="Q115" s="16">
        <f t="shared" si="105"/>
        <v>0.919146152106754</v>
      </c>
      <c r="R115" s="11">
        <f t="shared" si="106"/>
        <v>0.80117865</v>
      </c>
      <c r="S115" s="17">
        <f t="shared" si="107"/>
        <v>1.1472424435009</v>
      </c>
      <c r="T115" s="3">
        <v>0.27</v>
      </c>
      <c r="U115" s="18">
        <f t="shared" si="108"/>
        <v>0.309755459745244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0.335385485828501</v>
      </c>
      <c r="AC115" s="25">
        <f t="shared" si="110"/>
        <v>10.2321666666667</v>
      </c>
      <c r="AD115" s="1">
        <f t="shared" si="111"/>
        <v>0.29</v>
      </c>
      <c r="AE115" s="26">
        <f t="shared" si="112"/>
        <v>185.185</v>
      </c>
      <c r="AF115" s="1">
        <f t="shared" si="113"/>
        <v>6355031.03121854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26.937164231</v>
      </c>
      <c r="E116" s="13">
        <f t="shared" si="114"/>
        <v>28.0929960893548</v>
      </c>
      <c r="F116" s="9" t="s">
        <v>107</v>
      </c>
      <c r="G116" s="6">
        <v>10</v>
      </c>
      <c r="H116" s="11">
        <f t="shared" si="99"/>
        <v>26.937164231</v>
      </c>
      <c r="I116" s="11">
        <f t="shared" si="100"/>
        <v>300.087164231</v>
      </c>
      <c r="J116" s="11">
        <f t="shared" si="101"/>
        <v>0.427415541545959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6.14062500676669</v>
      </c>
      <c r="P116" s="11">
        <f t="shared" si="104"/>
        <v>2.62459856269784</v>
      </c>
      <c r="Q116" s="16">
        <f t="shared" si="105"/>
        <v>0.761133583182374</v>
      </c>
      <c r="R116" s="11">
        <f t="shared" si="106"/>
        <v>0.80117865</v>
      </c>
      <c r="S116" s="17">
        <f t="shared" si="107"/>
        <v>0.950017306604931</v>
      </c>
      <c r="T116" s="3">
        <v>0.27</v>
      </c>
      <c r="U116" s="18">
        <f t="shared" si="108"/>
        <v>0.256504672783331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0.325038857921801</v>
      </c>
      <c r="AC116" s="25">
        <f t="shared" si="110"/>
        <v>10.2321666666667</v>
      </c>
      <c r="AD116" s="1">
        <f t="shared" si="111"/>
        <v>0.29</v>
      </c>
      <c r="AE116" s="26">
        <f t="shared" si="112"/>
        <v>185.185</v>
      </c>
      <c r="AF116" s="1">
        <f t="shared" si="113"/>
        <v>6158978.59545759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21.4542392580645</v>
      </c>
      <c r="E117" s="13">
        <f t="shared" si="114"/>
        <v>26.937164231</v>
      </c>
      <c r="F117" s="9" t="s">
        <v>107</v>
      </c>
      <c r="G117" s="6">
        <v>11</v>
      </c>
      <c r="H117" s="11">
        <f t="shared" si="99"/>
        <v>21.4542392580645</v>
      </c>
      <c r="I117" s="11">
        <f t="shared" si="100"/>
        <v>294.604239258064</v>
      </c>
      <c r="J117" s="11">
        <f t="shared" si="101"/>
        <v>0.233665172928864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3.34022512186541</v>
      </c>
      <c r="O117" s="11">
        <f t="shared" si="115"/>
        <v>2.93848632220344</v>
      </c>
      <c r="P117" s="11">
        <f t="shared" si="104"/>
        <v>0.686621914626769</v>
      </c>
      <c r="Q117" s="16">
        <f t="shared" si="105"/>
        <v>0.199120355241763</v>
      </c>
      <c r="R117" s="11">
        <f t="shared" si="106"/>
        <v>0.80117865</v>
      </c>
      <c r="S117" s="17">
        <f t="shared" si="107"/>
        <v>0.248534275397582</v>
      </c>
      <c r="T117" s="3">
        <v>0.27</v>
      </c>
      <c r="U117" s="18">
        <f t="shared" si="108"/>
        <v>0.0671042543573472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0.239438356621633</v>
      </c>
      <c r="AC117" s="25">
        <f t="shared" si="110"/>
        <v>10.2321666666667</v>
      </c>
      <c r="AD117" s="1">
        <f t="shared" si="111"/>
        <v>0.29</v>
      </c>
      <c r="AE117" s="26">
        <f t="shared" si="112"/>
        <v>185.185</v>
      </c>
      <c r="AF117" s="1">
        <f t="shared" si="113"/>
        <v>4536982.81735583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16.4170004216667</v>
      </c>
      <c r="E118" s="13">
        <f t="shared" si="114"/>
        <v>21.4542392580645</v>
      </c>
      <c r="F118" s="9" t="s">
        <v>109</v>
      </c>
      <c r="G118" s="6">
        <v>12</v>
      </c>
      <c r="H118" s="11">
        <f t="shared" si="99"/>
        <v>16.4170004216667</v>
      </c>
      <c r="I118" s="11">
        <f t="shared" si="100"/>
        <v>289.567000421667</v>
      </c>
      <c r="J118" s="11">
        <f t="shared" si="101"/>
        <v>0.1314928160369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5.01454940757667</v>
      </c>
      <c r="P118" s="11">
        <f t="shared" si="104"/>
        <v>0.659377222758427</v>
      </c>
      <c r="Q118" s="16">
        <f t="shared" si="105"/>
        <v>0.191219394599944</v>
      </c>
      <c r="R118" s="11">
        <f t="shared" si="106"/>
        <v>0.80117865</v>
      </c>
      <c r="S118" s="17">
        <f t="shared" si="107"/>
        <v>0.238672603919168</v>
      </c>
      <c r="T118" s="3">
        <v>0.27</v>
      </c>
      <c r="U118" s="18">
        <f t="shared" si="108"/>
        <v>0.0644416030581754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0.238921003474203</v>
      </c>
      <c r="AC118" s="25">
        <f t="shared" si="110"/>
        <v>10.2321666666667</v>
      </c>
      <c r="AD118" s="1">
        <f t="shared" si="111"/>
        <v>0.29</v>
      </c>
      <c r="AE118" s="26">
        <f t="shared" si="112"/>
        <v>185.185</v>
      </c>
      <c r="AF118" s="1">
        <f t="shared" si="113"/>
        <v>4527179.78339958</v>
      </c>
      <c r="AG118" s="1">
        <f>SUM(AF107:AF118)</f>
        <v>64920890.7662732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10.3824317209677</v>
      </c>
      <c r="E119" s="13">
        <f t="shared" si="114"/>
        <v>16.4170004216667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12</v>
      </c>
      <c r="E123" s="9"/>
      <c r="F123" s="9"/>
      <c r="G123" s="6">
        <v>1</v>
      </c>
      <c r="H123" s="11">
        <f t="shared" ref="H123:H134" si="116">E124</f>
        <v>12</v>
      </c>
      <c r="I123" s="11">
        <f t="shared" ref="I123:I134" si="117">H123+273.15</f>
        <v>285.15</v>
      </c>
      <c r="J123" s="11">
        <f t="shared" ref="J123:J134" si="118">EXP(($C$18*(I123-$C$16))/($C$19*I123*$C$16))</f>
        <v>0.0781080022050146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0.0407114529092977</v>
      </c>
      <c r="Q123" s="16">
        <f t="shared" ref="Q123:Q134" si="122">P123*$B$125</f>
        <v>0.0105849777564174</v>
      </c>
      <c r="R123" s="11">
        <f t="shared" ref="R123:R134" si="123">L123*$B$125</f>
        <v>0.1355172</v>
      </c>
      <c r="S123" s="17">
        <f t="shared" ref="S123:S134" si="124">Q123/R123</f>
        <v>0.0781080022050146</v>
      </c>
      <c r="T123" s="3">
        <v>0.01</v>
      </c>
      <c r="U123" s="18">
        <f t="shared" ref="U123:U134" si="125">S123*T123</f>
        <v>0.000781080022050146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0.00627108002205015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12.0034709498065</v>
      </c>
      <c r="E124" s="13">
        <f t="shared" ref="E124:E135" si="133">D123</f>
        <v>12</v>
      </c>
      <c r="F124" s="9" t="s">
        <v>107</v>
      </c>
      <c r="G124" s="6">
        <v>2</v>
      </c>
      <c r="H124" s="11">
        <f t="shared" si="116"/>
        <v>12.0034709498065</v>
      </c>
      <c r="I124" s="11">
        <f t="shared" si="117"/>
        <v>285.153470949806</v>
      </c>
      <c r="J124" s="11">
        <f t="shared" si="118"/>
        <v>0.0781404733682323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1.0017285470907</v>
      </c>
      <c r="P124" s="11">
        <f t="shared" si="121"/>
        <v>0.078275542856139</v>
      </c>
      <c r="Q124" s="16">
        <f t="shared" si="122"/>
        <v>0.0203516411425962</v>
      </c>
      <c r="R124" s="11">
        <f t="shared" si="123"/>
        <v>0.1355172</v>
      </c>
      <c r="S124" s="17">
        <f t="shared" si="124"/>
        <v>0.150177550470318</v>
      </c>
      <c r="T124" s="3">
        <v>0.01</v>
      </c>
      <c r="U124" s="18">
        <f t="shared" si="125"/>
        <v>0.00150177550470318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0.00699177550470318</v>
      </c>
      <c r="AU124" s="25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11.3388227791071</v>
      </c>
      <c r="E125" s="13">
        <f t="shared" si="133"/>
        <v>12.0034709498065</v>
      </c>
      <c r="F125" s="9" t="s">
        <v>107</v>
      </c>
      <c r="G125" s="6">
        <v>3</v>
      </c>
      <c r="H125" s="11">
        <f t="shared" si="116"/>
        <v>11.3388227791071</v>
      </c>
      <c r="I125" s="11">
        <f t="shared" si="117"/>
        <v>284.488822779107</v>
      </c>
      <c r="J125" s="11">
        <f t="shared" si="118"/>
        <v>0.0721490211249036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1.44467300423456</v>
      </c>
      <c r="P125" s="11">
        <f t="shared" si="121"/>
        <v>0.104231743101098</v>
      </c>
      <c r="Q125" s="16">
        <f t="shared" si="122"/>
        <v>0.0271002532062854</v>
      </c>
      <c r="R125" s="11">
        <f t="shared" si="123"/>
        <v>0.1355172</v>
      </c>
      <c r="S125" s="17">
        <f t="shared" si="124"/>
        <v>0.199976484212228</v>
      </c>
      <c r="T125" s="3">
        <v>0.01</v>
      </c>
      <c r="U125" s="18">
        <f t="shared" si="125"/>
        <v>0.00199976484212228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0.00748976484212228</v>
      </c>
      <c r="AU125" s="25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spans="1:50">
      <c r="A126" s="6"/>
      <c r="B126" s="6"/>
      <c r="C126" s="9">
        <v>3</v>
      </c>
      <c r="D126" s="12">
        <v>13.5848733041935</v>
      </c>
      <c r="E126" s="13">
        <f t="shared" si="133"/>
        <v>11.3388227791071</v>
      </c>
      <c r="F126" s="9" t="s">
        <v>107</v>
      </c>
      <c r="G126" s="6">
        <v>4</v>
      </c>
      <c r="H126" s="11">
        <f t="shared" si="116"/>
        <v>13.5848733041935</v>
      </c>
      <c r="I126" s="11">
        <f t="shared" si="117"/>
        <v>286.734873304193</v>
      </c>
      <c r="J126" s="11">
        <f t="shared" si="118"/>
        <v>0.0943328269637433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1.86166126113347</v>
      </c>
      <c r="P126" s="11">
        <f t="shared" si="121"/>
        <v>0.175615769611607</v>
      </c>
      <c r="Q126" s="16">
        <f t="shared" si="122"/>
        <v>0.0456601000990179</v>
      </c>
      <c r="R126" s="11">
        <f t="shared" si="123"/>
        <v>0.1355172</v>
      </c>
      <c r="S126" s="17">
        <f t="shared" si="124"/>
        <v>0.336932139234119</v>
      </c>
      <c r="T126" s="3">
        <v>0.01</v>
      </c>
      <c r="U126" s="18">
        <f t="shared" si="125"/>
        <v>0.00336932139234119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0.0113593213923412</v>
      </c>
      <c r="AU126" s="25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spans="1:50">
      <c r="A127" s="6"/>
      <c r="B127" s="6"/>
      <c r="C127" s="9">
        <v>4</v>
      </c>
      <c r="D127" s="12">
        <v>18.9775129143333</v>
      </c>
      <c r="E127" s="13">
        <f t="shared" si="133"/>
        <v>13.5848733041935</v>
      </c>
      <c r="F127" s="9" t="s">
        <v>107</v>
      </c>
      <c r="G127" s="6">
        <v>5</v>
      </c>
      <c r="H127" s="11">
        <f t="shared" si="116"/>
        <v>18.9775129143333</v>
      </c>
      <c r="I127" s="11">
        <f t="shared" si="117"/>
        <v>292.127512914333</v>
      </c>
      <c r="J127" s="11">
        <f t="shared" si="118"/>
        <v>0.176563404014838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1.60174321694577</v>
      </c>
      <c r="O127" s="11">
        <f t="shared" si="134"/>
        <v>0.605522274576093</v>
      </c>
      <c r="P127" s="11">
        <f t="shared" si="121"/>
        <v>0.106913074005963</v>
      </c>
      <c r="Q127" s="16">
        <f t="shared" si="122"/>
        <v>0.0277973992415503</v>
      </c>
      <c r="R127" s="11">
        <f t="shared" si="123"/>
        <v>0.1355172</v>
      </c>
      <c r="S127" s="17">
        <f t="shared" si="124"/>
        <v>0.205120820394387</v>
      </c>
      <c r="T127" s="3">
        <v>0.01</v>
      </c>
      <c r="U127" s="18">
        <f t="shared" si="125"/>
        <v>0.00205120820394387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0.0120012082039439</v>
      </c>
      <c r="AU127" s="25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spans="1:50">
      <c r="A128" s="6"/>
      <c r="B128" s="6"/>
      <c r="C128" s="9">
        <v>5</v>
      </c>
      <c r="D128" s="12">
        <v>22.9029929219355</v>
      </c>
      <c r="E128" s="13">
        <f t="shared" si="133"/>
        <v>18.9775129143333</v>
      </c>
      <c r="F128" s="9" t="s">
        <v>109</v>
      </c>
      <c r="G128" s="6">
        <v>6</v>
      </c>
      <c r="H128" s="11">
        <f t="shared" si="116"/>
        <v>22.9029929219355</v>
      </c>
      <c r="I128" s="11">
        <f t="shared" si="117"/>
        <v>296.052992921935</v>
      </c>
      <c r="J128" s="11">
        <f t="shared" si="118"/>
        <v>0.27468456570019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1.01982920057013</v>
      </c>
      <c r="P128" s="11">
        <f t="shared" si="121"/>
        <v>0.280131341046979</v>
      </c>
      <c r="Q128" s="16">
        <f t="shared" si="122"/>
        <v>0.0728341486722144</v>
      </c>
      <c r="R128" s="11">
        <f t="shared" si="123"/>
        <v>0.1355172</v>
      </c>
      <c r="S128" s="17">
        <f t="shared" si="124"/>
        <v>0.537453169577105</v>
      </c>
      <c r="T128" s="3">
        <v>0.01</v>
      </c>
      <c r="U128" s="18">
        <f t="shared" si="125"/>
        <v>0.00537453169577105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0.015324531695771</v>
      </c>
      <c r="AU128" s="25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spans="1:50">
      <c r="A129" s="6"/>
      <c r="B129" s="6"/>
      <c r="C129" s="9">
        <v>6</v>
      </c>
      <c r="D129" s="12">
        <v>24.5340023256667</v>
      </c>
      <c r="E129" s="13">
        <f t="shared" si="133"/>
        <v>22.9029929219355</v>
      </c>
      <c r="F129" s="9" t="s">
        <v>107</v>
      </c>
      <c r="G129" s="6">
        <v>7</v>
      </c>
      <c r="H129" s="11">
        <f t="shared" si="116"/>
        <v>24.5340023256667</v>
      </c>
      <c r="I129" s="11">
        <f t="shared" si="117"/>
        <v>297.684002325667</v>
      </c>
      <c r="J129" s="11">
        <f t="shared" si="118"/>
        <v>0.328921884623777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1.26091785952315</v>
      </c>
      <c r="P129" s="11">
        <f t="shared" si="121"/>
        <v>0.414743478710134</v>
      </c>
      <c r="Q129" s="16">
        <f t="shared" si="122"/>
        <v>0.107833304464635</v>
      </c>
      <c r="R129" s="11">
        <f t="shared" si="123"/>
        <v>0.1355172</v>
      </c>
      <c r="S129" s="17">
        <f t="shared" si="124"/>
        <v>0.795716739016412</v>
      </c>
      <c r="T129" s="3">
        <v>0.01</v>
      </c>
      <c r="U129" s="18">
        <f t="shared" si="125"/>
        <v>0.00795716739016412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0.0204071673901641</v>
      </c>
      <c r="AU129" s="25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spans="1:50">
      <c r="A130" s="6"/>
      <c r="B130" s="6"/>
      <c r="C130" s="9">
        <v>7</v>
      </c>
      <c r="D130" s="12">
        <v>27.9715026680645</v>
      </c>
      <c r="E130" s="13">
        <f t="shared" si="133"/>
        <v>24.5340023256667</v>
      </c>
      <c r="F130" s="9" t="s">
        <v>107</v>
      </c>
      <c r="G130" s="6">
        <v>8</v>
      </c>
      <c r="H130" s="11">
        <f t="shared" si="116"/>
        <v>27.9715026680645</v>
      </c>
      <c r="I130" s="11">
        <f t="shared" si="117"/>
        <v>301.121502668064</v>
      </c>
      <c r="J130" s="11">
        <f t="shared" si="118"/>
        <v>0.477808038012697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1.36739438081302</v>
      </c>
      <c r="P130" s="11">
        <f t="shared" si="121"/>
        <v>0.653352026285855</v>
      </c>
      <c r="Q130" s="16">
        <f t="shared" si="122"/>
        <v>0.169871526834322</v>
      </c>
      <c r="R130" s="11">
        <f t="shared" si="123"/>
        <v>0.1355172</v>
      </c>
      <c r="S130" s="17">
        <f t="shared" si="124"/>
        <v>1.25350528814292</v>
      </c>
      <c r="T130" s="3">
        <v>0.01</v>
      </c>
      <c r="U130" s="18">
        <f t="shared" si="125"/>
        <v>0.0125350528814292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0.0249850528814292</v>
      </c>
      <c r="AU130" s="25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spans="1:50">
      <c r="A131" s="6"/>
      <c r="B131" s="6"/>
      <c r="C131" s="9">
        <v>8</v>
      </c>
      <c r="D131" s="12">
        <v>28.0929960893548</v>
      </c>
      <c r="E131" s="13">
        <f t="shared" si="133"/>
        <v>27.9715026680645</v>
      </c>
      <c r="F131" s="9" t="s">
        <v>107</v>
      </c>
      <c r="G131" s="6">
        <v>9</v>
      </c>
      <c r="H131" s="11">
        <f t="shared" si="116"/>
        <v>28.0929960893548</v>
      </c>
      <c r="I131" s="11">
        <f t="shared" si="117"/>
        <v>301.242996089355</v>
      </c>
      <c r="J131" s="11">
        <f t="shared" si="118"/>
        <v>0.484079923758731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1.23526235452716</v>
      </c>
      <c r="P131" s="11">
        <f t="shared" si="121"/>
        <v>0.59796570640154</v>
      </c>
      <c r="Q131" s="16">
        <f t="shared" si="122"/>
        <v>0.1554710836644</v>
      </c>
      <c r="R131" s="11">
        <f t="shared" si="123"/>
        <v>0.1355172</v>
      </c>
      <c r="S131" s="17">
        <f t="shared" si="124"/>
        <v>1.1472424435009</v>
      </c>
      <c r="T131" s="3">
        <v>0.01</v>
      </c>
      <c r="U131" s="18">
        <f t="shared" si="125"/>
        <v>0.011472424435009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0.021422424435009</v>
      </c>
      <c r="AU131" s="25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spans="1:50">
      <c r="A132" s="6"/>
      <c r="B132" s="6"/>
      <c r="C132" s="9">
        <v>9</v>
      </c>
      <c r="D132" s="12">
        <v>26.937164231</v>
      </c>
      <c r="E132" s="13">
        <f t="shared" si="133"/>
        <v>28.0929960893548</v>
      </c>
      <c r="F132" s="9" t="s">
        <v>107</v>
      </c>
      <c r="G132" s="6">
        <v>10</v>
      </c>
      <c r="H132" s="11">
        <f t="shared" si="116"/>
        <v>26.937164231</v>
      </c>
      <c r="I132" s="11">
        <f t="shared" si="117"/>
        <v>300.087164231</v>
      </c>
      <c r="J132" s="11">
        <f t="shared" si="118"/>
        <v>0.427415541545959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1.15851664812562</v>
      </c>
      <c r="P132" s="11">
        <f t="shared" si="121"/>
        <v>0.495168020548622</v>
      </c>
      <c r="Q132" s="16">
        <f t="shared" si="122"/>
        <v>0.128743685342642</v>
      </c>
      <c r="R132" s="11">
        <f t="shared" si="123"/>
        <v>0.1355172</v>
      </c>
      <c r="S132" s="17">
        <f t="shared" si="124"/>
        <v>0.950017306604931</v>
      </c>
      <c r="T132" s="3">
        <v>0.01</v>
      </c>
      <c r="U132" s="18">
        <f t="shared" si="125"/>
        <v>0.00950017306604931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0.0194501730660493</v>
      </c>
      <c r="AU132" s="25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spans="1:50">
      <c r="A133" s="6"/>
      <c r="B133" s="6"/>
      <c r="C133" s="9">
        <v>10</v>
      </c>
      <c r="D133" s="12">
        <v>21.4542392580645</v>
      </c>
      <c r="E133" s="13">
        <f t="shared" si="133"/>
        <v>26.937164231</v>
      </c>
      <c r="F133" s="9" t="s">
        <v>107</v>
      </c>
      <c r="G133" s="6">
        <v>11</v>
      </c>
      <c r="H133" s="11">
        <f t="shared" si="116"/>
        <v>21.4542392580645</v>
      </c>
      <c r="I133" s="11">
        <f t="shared" si="117"/>
        <v>294.604239258064</v>
      </c>
      <c r="J133" s="11">
        <f t="shared" si="118"/>
        <v>0.233665172928864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0.630181196198151</v>
      </c>
      <c r="O133" s="11">
        <f t="shared" si="134"/>
        <v>0.55438743137885</v>
      </c>
      <c r="P133" s="11">
        <f t="shared" si="121"/>
        <v>0.129541035022728</v>
      </c>
      <c r="Q133" s="16">
        <f t="shared" si="122"/>
        <v>0.0336806691059092</v>
      </c>
      <c r="R133" s="11">
        <f t="shared" si="123"/>
        <v>0.1355172</v>
      </c>
      <c r="S133" s="17">
        <f t="shared" si="124"/>
        <v>0.248534275397582</v>
      </c>
      <c r="T133" s="3">
        <v>0.01</v>
      </c>
      <c r="U133" s="18">
        <f t="shared" si="125"/>
        <v>0.00248534275397582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0.00993534275397582</v>
      </c>
      <c r="AU133" s="25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spans="1:51">
      <c r="A134" s="6"/>
      <c r="B134" s="6"/>
      <c r="C134" s="9">
        <v>11</v>
      </c>
      <c r="D134" s="12">
        <v>16.4170004216667</v>
      </c>
      <c r="E134" s="13">
        <f t="shared" si="133"/>
        <v>21.4542392580645</v>
      </c>
      <c r="F134" s="9" t="s">
        <v>109</v>
      </c>
      <c r="G134" s="6">
        <v>12</v>
      </c>
      <c r="H134" s="11">
        <f t="shared" si="116"/>
        <v>16.4170004216667</v>
      </c>
      <c r="I134" s="11">
        <f t="shared" si="117"/>
        <v>289.567000421667</v>
      </c>
      <c r="J134" s="11">
        <f t="shared" si="118"/>
        <v>0.1314928160369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0.946066396356122</v>
      </c>
      <c r="P134" s="11">
        <f t="shared" si="121"/>
        <v>0.124400934614749</v>
      </c>
      <c r="Q134" s="16">
        <f t="shared" si="122"/>
        <v>0.0323442429998347</v>
      </c>
      <c r="R134" s="11">
        <f t="shared" si="123"/>
        <v>0.1355172</v>
      </c>
      <c r="S134" s="17">
        <f t="shared" si="124"/>
        <v>0.238672603919168</v>
      </c>
      <c r="T134" s="3">
        <v>0.01</v>
      </c>
      <c r="U134" s="18">
        <f t="shared" si="125"/>
        <v>0.00238672603919168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0.00983672603919168</v>
      </c>
      <c r="AU134" s="25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10.3824317209677</v>
      </c>
      <c r="E135" s="13">
        <f t="shared" si="133"/>
        <v>16.4170004216667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12</v>
      </c>
      <c r="E139" s="9"/>
      <c r="F139" s="9"/>
      <c r="G139" s="6">
        <v>1</v>
      </c>
      <c r="H139" s="11">
        <f t="shared" ref="H139:H150" si="135">E140</f>
        <v>12</v>
      </c>
      <c r="I139" s="11">
        <f t="shared" ref="I139:I150" si="136">H139+273.15</f>
        <v>285.15</v>
      </c>
      <c r="J139" s="11">
        <f t="shared" ref="J139:J150" si="137">EXP(($C$18*(I139-$C$16))/($C$19*I139*$C$16))</f>
        <v>0.0781080022050146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0.0222373482277677</v>
      </c>
      <c r="Q139" s="16">
        <f t="shared" ref="Q139:Q150" si="141">P139*$B$125</f>
        <v>0.00578171053921959</v>
      </c>
      <c r="R139" s="11">
        <f t="shared" ref="R139:R150" si="142">L139*$B$125</f>
        <v>0.074022</v>
      </c>
      <c r="S139" s="17">
        <f t="shared" ref="S139:S150" si="143">Q139/R139</f>
        <v>0.0781080022050146</v>
      </c>
      <c r="T139" s="3">
        <v>0.01</v>
      </c>
      <c r="U139" s="18">
        <f t="shared" ref="U139:U150" si="144">S139*T139</f>
        <v>0.000781080022050146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0.00627108002205015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12.0034709498065</v>
      </c>
      <c r="E140" s="13">
        <f t="shared" ref="E140:E151" si="154">D139</f>
        <v>12</v>
      </c>
      <c r="F140" s="9" t="s">
        <v>107</v>
      </c>
      <c r="G140" s="6">
        <v>2</v>
      </c>
      <c r="H140" s="11">
        <f t="shared" si="135"/>
        <v>12.0034709498065</v>
      </c>
      <c r="I140" s="11">
        <f t="shared" si="136"/>
        <v>285.153470949806</v>
      </c>
      <c r="J140" s="11">
        <f t="shared" si="137"/>
        <v>0.0781404733682323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0.547162651772232</v>
      </c>
      <c r="P140" s="11">
        <f t="shared" si="140"/>
        <v>0.0427555486188995</v>
      </c>
      <c r="Q140" s="16">
        <f t="shared" si="141"/>
        <v>0.0111164426409139</v>
      </c>
      <c r="R140" s="11">
        <f t="shared" si="142"/>
        <v>0.074022</v>
      </c>
      <c r="S140" s="17">
        <f t="shared" si="143"/>
        <v>0.150177550470318</v>
      </c>
      <c r="T140" s="3">
        <v>0.01</v>
      </c>
      <c r="U140" s="18">
        <f t="shared" si="144"/>
        <v>0.00150177550470318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0.00699177550470318</v>
      </c>
      <c r="AU140" s="25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11.3388227791071</v>
      </c>
      <c r="E141" s="13">
        <f t="shared" si="154"/>
        <v>12.0034709498065</v>
      </c>
      <c r="F141" s="9" t="s">
        <v>107</v>
      </c>
      <c r="G141" s="6">
        <v>3</v>
      </c>
      <c r="H141" s="11">
        <f t="shared" si="135"/>
        <v>11.3388227791071</v>
      </c>
      <c r="I141" s="11">
        <f t="shared" si="136"/>
        <v>284.488822779107</v>
      </c>
      <c r="J141" s="11">
        <f t="shared" si="137"/>
        <v>0.0721490211249036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0.789107103153333</v>
      </c>
      <c r="P141" s="11">
        <f t="shared" si="140"/>
        <v>0.0569333050552213</v>
      </c>
      <c r="Q141" s="16">
        <f t="shared" si="141"/>
        <v>0.0148026593143575</v>
      </c>
      <c r="R141" s="11">
        <f t="shared" si="142"/>
        <v>0.074022</v>
      </c>
      <c r="S141" s="17">
        <f t="shared" si="143"/>
        <v>0.199976484212228</v>
      </c>
      <c r="T141" s="3">
        <v>0.01</v>
      </c>
      <c r="U141" s="18">
        <f t="shared" si="144"/>
        <v>0.00199976484212228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0.00748976484212228</v>
      </c>
      <c r="AU141" s="25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13.5848733041935</v>
      </c>
      <c r="E142" s="13">
        <f t="shared" si="154"/>
        <v>11.3388227791071</v>
      </c>
      <c r="F142" s="9" t="s">
        <v>107</v>
      </c>
      <c r="G142" s="6">
        <v>4</v>
      </c>
      <c r="H142" s="11">
        <f t="shared" si="135"/>
        <v>13.5848733041935</v>
      </c>
      <c r="I142" s="11">
        <f t="shared" si="136"/>
        <v>286.734873304193</v>
      </c>
      <c r="J142" s="11">
        <f t="shared" si="137"/>
        <v>0.0943328269637433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1.01687379809811</v>
      </c>
      <c r="P142" s="11">
        <f t="shared" si="140"/>
        <v>0.0959245800399536</v>
      </c>
      <c r="Q142" s="16">
        <f t="shared" si="141"/>
        <v>0.0249403908103879</v>
      </c>
      <c r="R142" s="11">
        <f t="shared" si="142"/>
        <v>0.074022</v>
      </c>
      <c r="S142" s="17">
        <f t="shared" si="143"/>
        <v>0.336932139234119</v>
      </c>
      <c r="T142" s="3">
        <v>0.01</v>
      </c>
      <c r="U142" s="18">
        <f t="shared" si="144"/>
        <v>0.00336932139234119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0.0133193213923412</v>
      </c>
      <c r="AU142" s="25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18.9775129143333</v>
      </c>
      <c r="E143" s="13">
        <f t="shared" si="154"/>
        <v>13.5848733041935</v>
      </c>
      <c r="F143" s="9" t="s">
        <v>107</v>
      </c>
      <c r="G143" s="6">
        <v>5</v>
      </c>
      <c r="H143" s="11">
        <f t="shared" si="135"/>
        <v>18.9775129143333</v>
      </c>
      <c r="I143" s="11">
        <f t="shared" si="136"/>
        <v>292.127512914333</v>
      </c>
      <c r="J143" s="11">
        <f t="shared" si="137"/>
        <v>0.176563404014838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0.87490175715525</v>
      </c>
      <c r="O143" s="11">
        <f t="shared" si="155"/>
        <v>0.330747460902908</v>
      </c>
      <c r="P143" s="11">
        <f t="shared" si="140"/>
        <v>0.0583978975662821</v>
      </c>
      <c r="Q143" s="16">
        <f t="shared" si="141"/>
        <v>0.0151834533672333</v>
      </c>
      <c r="R143" s="11">
        <f t="shared" si="142"/>
        <v>0.074022</v>
      </c>
      <c r="S143" s="17">
        <f t="shared" si="143"/>
        <v>0.205120820394387</v>
      </c>
      <c r="T143" s="3">
        <v>0.01</v>
      </c>
      <c r="U143" s="18">
        <f t="shared" si="144"/>
        <v>0.00205120820394387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0.0120012082039439</v>
      </c>
      <c r="AU143" s="25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22.9029929219355</v>
      </c>
      <c r="E144" s="13">
        <f t="shared" si="154"/>
        <v>18.9775129143333</v>
      </c>
      <c r="F144" s="9" t="s">
        <v>109</v>
      </c>
      <c r="G144" s="6">
        <v>6</v>
      </c>
      <c r="H144" s="11">
        <f t="shared" si="135"/>
        <v>22.9029929219355</v>
      </c>
      <c r="I144" s="11">
        <f t="shared" si="136"/>
        <v>296.052992921935</v>
      </c>
      <c r="J144" s="11">
        <f t="shared" si="137"/>
        <v>0.27468456570019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0.557049563336626</v>
      </c>
      <c r="P144" s="11">
        <f t="shared" si="140"/>
        <v>0.153012917378602</v>
      </c>
      <c r="Q144" s="16">
        <f t="shared" si="141"/>
        <v>0.0397833585184365</v>
      </c>
      <c r="R144" s="11">
        <f t="shared" si="142"/>
        <v>0.074022</v>
      </c>
      <c r="S144" s="17">
        <f t="shared" si="143"/>
        <v>0.537453169577105</v>
      </c>
      <c r="T144" s="3">
        <v>0.01</v>
      </c>
      <c r="U144" s="18">
        <f t="shared" si="144"/>
        <v>0.00537453169577105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0.015324531695771</v>
      </c>
      <c r="AU144" s="25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24.5340023256667</v>
      </c>
      <c r="E145" s="13">
        <f t="shared" si="154"/>
        <v>22.9029929219355</v>
      </c>
      <c r="F145" s="9" t="s">
        <v>107</v>
      </c>
      <c r="G145" s="6">
        <v>7</v>
      </c>
      <c r="H145" s="11">
        <f t="shared" si="135"/>
        <v>24.5340023256667</v>
      </c>
      <c r="I145" s="11">
        <f t="shared" si="136"/>
        <v>297.684002325667</v>
      </c>
      <c r="J145" s="11">
        <f t="shared" si="137"/>
        <v>0.328921884623777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0.688736645958024</v>
      </c>
      <c r="P145" s="11">
        <f t="shared" si="140"/>
        <v>0.226540555597972</v>
      </c>
      <c r="Q145" s="16">
        <f t="shared" si="141"/>
        <v>0.0589005444554728</v>
      </c>
      <c r="R145" s="11">
        <f t="shared" si="142"/>
        <v>0.074022</v>
      </c>
      <c r="S145" s="17">
        <f t="shared" si="143"/>
        <v>0.795716739016412</v>
      </c>
      <c r="T145" s="3">
        <v>0.01</v>
      </c>
      <c r="U145" s="18">
        <f t="shared" si="144"/>
        <v>0.00795716739016412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0.0228571673901641</v>
      </c>
      <c r="AU145" s="25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27.9715026680645</v>
      </c>
      <c r="E146" s="13">
        <f t="shared" si="154"/>
        <v>24.5340023256667</v>
      </c>
      <c r="F146" s="9" t="s">
        <v>107</v>
      </c>
      <c r="G146" s="6">
        <v>8</v>
      </c>
      <c r="H146" s="11">
        <f t="shared" si="135"/>
        <v>27.9715026680645</v>
      </c>
      <c r="I146" s="11">
        <f t="shared" si="136"/>
        <v>301.121502668064</v>
      </c>
      <c r="J146" s="11">
        <f t="shared" si="137"/>
        <v>0.477808038012697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0.746896090360052</v>
      </c>
      <c r="P146" s="11">
        <f t="shared" si="140"/>
        <v>0.35687295553429</v>
      </c>
      <c r="Q146" s="16">
        <f t="shared" si="141"/>
        <v>0.0927869684389155</v>
      </c>
      <c r="R146" s="11">
        <f t="shared" si="142"/>
        <v>0.074022</v>
      </c>
      <c r="S146" s="17">
        <f t="shared" si="143"/>
        <v>1.25350528814292</v>
      </c>
      <c r="T146" s="3">
        <v>0.01</v>
      </c>
      <c r="U146" s="18">
        <f t="shared" si="144"/>
        <v>0.0125350528814292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0.0274350528814292</v>
      </c>
      <c r="AU146" s="25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28.0929960893548</v>
      </c>
      <c r="E147" s="13">
        <f t="shared" si="154"/>
        <v>27.9715026680645</v>
      </c>
      <c r="F147" s="9" t="s">
        <v>107</v>
      </c>
      <c r="G147" s="6">
        <v>9</v>
      </c>
      <c r="H147" s="11">
        <f t="shared" si="135"/>
        <v>28.0929960893548</v>
      </c>
      <c r="I147" s="11">
        <f t="shared" si="136"/>
        <v>301.242996089355</v>
      </c>
      <c r="J147" s="11">
        <f t="shared" si="137"/>
        <v>0.484079923758731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0.674723134825761</v>
      </c>
      <c r="P147" s="11">
        <f t="shared" si="140"/>
        <v>0.326619923664707</v>
      </c>
      <c r="Q147" s="16">
        <f t="shared" si="141"/>
        <v>0.0849211801528238</v>
      </c>
      <c r="R147" s="11">
        <f t="shared" si="142"/>
        <v>0.074022</v>
      </c>
      <c r="S147" s="17">
        <f t="shared" si="143"/>
        <v>1.1472424435009</v>
      </c>
      <c r="T147" s="3">
        <v>0.01</v>
      </c>
      <c r="U147" s="18">
        <f t="shared" si="144"/>
        <v>0.011472424435009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0.021422424435009</v>
      </c>
      <c r="AU147" s="25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26.937164231</v>
      </c>
      <c r="E148" s="13">
        <f t="shared" si="154"/>
        <v>28.0929960893548</v>
      </c>
      <c r="F148" s="9" t="s">
        <v>107</v>
      </c>
      <c r="G148" s="6">
        <v>10</v>
      </c>
      <c r="H148" s="11">
        <f t="shared" si="135"/>
        <v>26.937164231</v>
      </c>
      <c r="I148" s="11">
        <f t="shared" si="136"/>
        <v>300.087164231</v>
      </c>
      <c r="J148" s="11">
        <f t="shared" si="137"/>
        <v>0.427415541545959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0.632803211161055</v>
      </c>
      <c r="P148" s="11">
        <f t="shared" si="140"/>
        <v>0.270469927190424</v>
      </c>
      <c r="Q148" s="16">
        <f t="shared" si="141"/>
        <v>0.0703221810695102</v>
      </c>
      <c r="R148" s="11">
        <f t="shared" si="142"/>
        <v>0.074022</v>
      </c>
      <c r="S148" s="17">
        <f t="shared" si="143"/>
        <v>0.950017306604931</v>
      </c>
      <c r="T148" s="3">
        <v>0.01</v>
      </c>
      <c r="U148" s="18">
        <f t="shared" si="144"/>
        <v>0.00950017306604931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0.0194501730660493</v>
      </c>
      <c r="AU148" s="25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21.4542392580645</v>
      </c>
      <c r="E149" s="13">
        <f t="shared" si="154"/>
        <v>26.937164231</v>
      </c>
      <c r="F149" s="9" t="s">
        <v>107</v>
      </c>
      <c r="G149" s="6">
        <v>11</v>
      </c>
      <c r="H149" s="11">
        <f t="shared" si="135"/>
        <v>21.4542392580645</v>
      </c>
      <c r="I149" s="11">
        <f t="shared" si="136"/>
        <v>294.604239258064</v>
      </c>
      <c r="J149" s="11">
        <f t="shared" si="137"/>
        <v>0.233665172928864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0.344216619772099</v>
      </c>
      <c r="O149" s="11">
        <f t="shared" si="155"/>
        <v>0.302816664198532</v>
      </c>
      <c r="P149" s="11">
        <f t="shared" si="140"/>
        <v>0.0707577082056916</v>
      </c>
      <c r="Q149" s="16">
        <f t="shared" si="141"/>
        <v>0.0183970041334798</v>
      </c>
      <c r="R149" s="11">
        <f t="shared" si="142"/>
        <v>0.074022</v>
      </c>
      <c r="S149" s="17">
        <f t="shared" si="143"/>
        <v>0.248534275397582</v>
      </c>
      <c r="T149" s="3">
        <v>0.01</v>
      </c>
      <c r="U149" s="18">
        <f t="shared" si="144"/>
        <v>0.00248534275397582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0.00797534275397582</v>
      </c>
      <c r="AU149" s="25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16.4170004216667</v>
      </c>
      <c r="E150" s="13">
        <f t="shared" si="154"/>
        <v>21.4542392580645</v>
      </c>
      <c r="F150" s="9" t="s">
        <v>109</v>
      </c>
      <c r="G150" s="6">
        <v>12</v>
      </c>
      <c r="H150" s="11">
        <f t="shared" si="135"/>
        <v>16.4170004216667</v>
      </c>
      <c r="I150" s="11">
        <f t="shared" si="136"/>
        <v>289.567000421667</v>
      </c>
      <c r="J150" s="11">
        <f t="shared" si="137"/>
        <v>0.1314928160369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0.51675895599284</v>
      </c>
      <c r="P150" s="11">
        <f t="shared" si="140"/>
        <v>0.0679500903357871</v>
      </c>
      <c r="Q150" s="16">
        <f t="shared" si="141"/>
        <v>0.0176670234873047</v>
      </c>
      <c r="R150" s="11">
        <f t="shared" si="142"/>
        <v>0.074022</v>
      </c>
      <c r="S150" s="17">
        <f t="shared" si="143"/>
        <v>0.238672603919168</v>
      </c>
      <c r="T150" s="3">
        <v>0.01</v>
      </c>
      <c r="U150" s="18">
        <f t="shared" si="144"/>
        <v>0.00238672603919168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0.00787672603919168</v>
      </c>
      <c r="AU150" s="25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10.3824317209677</v>
      </c>
      <c r="E151" s="13">
        <f t="shared" si="154"/>
        <v>16.4170004216667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405.5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40</v>
      </c>
      <c r="C4" s="3"/>
      <c r="D4" s="3"/>
      <c r="E4" s="3">
        <v>6.9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32.6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115.6</v>
      </c>
      <c r="F7" s="3">
        <v>91.104</v>
      </c>
      <c r="G7" s="3">
        <v>0.13</v>
      </c>
      <c r="L7" s="2"/>
    </row>
    <row r="8" s="1" customFormat="1" spans="1:12">
      <c r="A8" s="4"/>
      <c r="B8" s="5" t="s">
        <v>44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3879.62</v>
      </c>
      <c r="F9" s="3">
        <v>122.786</v>
      </c>
      <c r="G9" s="3">
        <v>0.29</v>
      </c>
      <c r="L9" s="2"/>
    </row>
    <row r="10" s="1" customFormat="1" spans="1:12">
      <c r="A10" s="4" t="s">
        <v>46</v>
      </c>
      <c r="B10" s="5"/>
      <c r="C10" s="3"/>
      <c r="D10" s="3"/>
      <c r="E10" s="3">
        <v>1.8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AV40+AV55+AV71+AV87+AV102+AY134+AY150+BB150+AG118</f>
        <v>114286246.483973</v>
      </c>
      <c r="J16" s="7" t="s">
        <v>35</v>
      </c>
      <c r="K16" s="7">
        <f>I16/(10000*1000)</f>
        <v>11.4286246483973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64465558.4931506</v>
      </c>
      <c r="J17" s="7" t="s">
        <v>35</v>
      </c>
      <c r="K17" s="7">
        <f>I17/(10000*1000)</f>
        <v>6.44655584931506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10</v>
      </c>
      <c r="E29" s="9"/>
      <c r="F29" s="9"/>
      <c r="G29" s="6">
        <v>1</v>
      </c>
      <c r="H29" s="11">
        <f t="shared" ref="H29:H40" si="0">E30</f>
        <v>10</v>
      </c>
      <c r="I29" s="11">
        <f t="shared" ref="I29:I40" si="1">H29+273.15</f>
        <v>283.15</v>
      </c>
      <c r="J29" s="11">
        <f t="shared" ref="J29:J40" si="2">EXP(($C$18*(I29-$C$16))/($C$19*I29*$C$16))</f>
        <v>0.0613689768727766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0.0609644530335568</v>
      </c>
      <c r="Q29" s="16">
        <f t="shared" ref="Q29:Q40" si="6">P29*$B$31</f>
        <v>0.00792537889436239</v>
      </c>
      <c r="R29" s="11">
        <f t="shared" ref="R29:R40" si="7">L29*$B$31</f>
        <v>0.129143083333333</v>
      </c>
      <c r="S29" s="17">
        <f t="shared" ref="S29:S40" si="8">Q29/R29</f>
        <v>0.0613689768727767</v>
      </c>
      <c r="T29" s="3">
        <v>0.01</v>
      </c>
      <c r="U29" s="18">
        <f t="shared" ref="U29:U40" si="9">S29*T29</f>
        <v>0.000613689768727767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0.0225136897687278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0.575</v>
      </c>
      <c r="AU29" s="1">
        <f t="shared" ref="AU29:AU40" si="17">AT29*10000*AS29*0.67*AR29*AQ29</f>
        <v>1120.10948769678</v>
      </c>
    </row>
    <row r="30" s="1" customFormat="1" spans="1:47">
      <c r="A30" s="6" t="s">
        <v>108</v>
      </c>
      <c r="B30" s="6">
        <v>1</v>
      </c>
      <c r="C30" s="9">
        <v>1</v>
      </c>
      <c r="D30" s="34">
        <v>9.38911693264516</v>
      </c>
      <c r="E30" s="13">
        <f t="shared" ref="E30:E41" si="18">D29</f>
        <v>10</v>
      </c>
      <c r="F30" s="9" t="s">
        <v>107</v>
      </c>
      <c r="G30" s="6">
        <v>2</v>
      </c>
      <c r="H30" s="11">
        <f t="shared" si="0"/>
        <v>9.38911693264516</v>
      </c>
      <c r="I30" s="11">
        <f t="shared" si="1"/>
        <v>282.539116932645</v>
      </c>
      <c r="J30" s="11">
        <f t="shared" si="2"/>
        <v>0.0569717102644214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1.92585221363311</v>
      </c>
      <c r="P30" s="11">
        <f t="shared" si="5"/>
        <v>0.1097190943272</v>
      </c>
      <c r="Q30" s="16">
        <f t="shared" si="6"/>
        <v>0.014263482262536</v>
      </c>
      <c r="R30" s="11">
        <f t="shared" si="7"/>
        <v>0.129143083333333</v>
      </c>
      <c r="S30" s="17">
        <f t="shared" si="8"/>
        <v>0.110447124959223</v>
      </c>
      <c r="T30" s="3">
        <v>0.01</v>
      </c>
      <c r="U30" s="18">
        <f t="shared" si="9"/>
        <v>0.00110447124959223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0.0230044712495922</v>
      </c>
      <c r="AR30" s="25">
        <f t="shared" si="15"/>
        <v>99.3408333333333</v>
      </c>
      <c r="AS30" s="1">
        <f t="shared" si="16"/>
        <v>0.13</v>
      </c>
      <c r="AT30" s="2">
        <f>$E$4/12</f>
        <v>0.575</v>
      </c>
      <c r="AU30" s="1">
        <f t="shared" si="17"/>
        <v>1144.52703092267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34">
        <v>10.0002397528929</v>
      </c>
      <c r="E31" s="13">
        <f t="shared" si="18"/>
        <v>9.38911693264516</v>
      </c>
      <c r="F31" s="9" t="s">
        <v>107</v>
      </c>
      <c r="G31" s="6">
        <v>3</v>
      </c>
      <c r="H31" s="11">
        <f t="shared" si="0"/>
        <v>10.0002397528929</v>
      </c>
      <c r="I31" s="11">
        <f t="shared" si="1"/>
        <v>283.150239752893</v>
      </c>
      <c r="J31" s="11">
        <f t="shared" si="2"/>
        <v>0.0613707637772113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2.80954145263924</v>
      </c>
      <c r="P31" s="11">
        <f t="shared" si="5"/>
        <v>0.172423704812206</v>
      </c>
      <c r="Q31" s="16">
        <f t="shared" si="6"/>
        <v>0.0224150816255868</v>
      </c>
      <c r="R31" s="11">
        <f t="shared" si="7"/>
        <v>0.129143083333333</v>
      </c>
      <c r="S31" s="17">
        <f t="shared" si="8"/>
        <v>0.173567805932981</v>
      </c>
      <c r="T31" s="3">
        <v>0.01</v>
      </c>
      <c r="U31" s="18">
        <f t="shared" si="9"/>
        <v>0.00173567805932981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0.0236356780593298</v>
      </c>
      <c r="AR31" s="25">
        <f t="shared" si="15"/>
        <v>99.3408333333333</v>
      </c>
      <c r="AS31" s="1">
        <f t="shared" si="16"/>
        <v>0.13</v>
      </c>
      <c r="AT31" s="2">
        <f>$E$4/12</f>
        <v>0.575</v>
      </c>
      <c r="AU31" s="1">
        <f t="shared" si="17"/>
        <v>1175.93106746882</v>
      </c>
    </row>
    <row r="32" s="1" customFormat="1" spans="1:47">
      <c r="A32" s="6"/>
      <c r="B32" s="6"/>
      <c r="C32" s="9">
        <v>3</v>
      </c>
      <c r="D32" s="34">
        <v>12.4626534734839</v>
      </c>
      <c r="E32" s="13">
        <f t="shared" si="18"/>
        <v>10.0002397528929</v>
      </c>
      <c r="F32" s="9" t="s">
        <v>107</v>
      </c>
      <c r="G32" s="6">
        <v>4</v>
      </c>
      <c r="H32" s="11">
        <f t="shared" si="0"/>
        <v>12.4626534734839</v>
      </c>
      <c r="I32" s="11">
        <f t="shared" si="1"/>
        <v>285.612653473484</v>
      </c>
      <c r="J32" s="11">
        <f t="shared" si="2"/>
        <v>0.082550043070806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3.63052608116037</v>
      </c>
      <c r="P32" s="11">
        <f t="shared" si="5"/>
        <v>0.299700084369473</v>
      </c>
      <c r="Q32" s="16">
        <f t="shared" si="6"/>
        <v>0.0389610109680315</v>
      </c>
      <c r="R32" s="11">
        <f t="shared" si="7"/>
        <v>0.129143083333333</v>
      </c>
      <c r="S32" s="17">
        <f t="shared" si="8"/>
        <v>0.301688715821262</v>
      </c>
      <c r="T32" s="3">
        <v>0.01</v>
      </c>
      <c r="U32" s="18">
        <f t="shared" si="9"/>
        <v>0.00301688715821262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0.0324668871582126</v>
      </c>
      <c r="AR32" s="25">
        <f t="shared" si="15"/>
        <v>99.3408333333333</v>
      </c>
      <c r="AS32" s="1">
        <f t="shared" si="16"/>
        <v>0.13</v>
      </c>
      <c r="AT32" s="2">
        <f>$E$4/12</f>
        <v>0.575</v>
      </c>
      <c r="AU32" s="1">
        <f t="shared" si="17"/>
        <v>1615.30467530955</v>
      </c>
    </row>
    <row r="33" s="1" customFormat="1" spans="1:47">
      <c r="A33" s="6"/>
      <c r="B33" s="6"/>
      <c r="C33" s="9">
        <v>4</v>
      </c>
      <c r="D33" s="34">
        <v>19.224855186</v>
      </c>
      <c r="E33" s="13">
        <f t="shared" si="18"/>
        <v>12.4626534734839</v>
      </c>
      <c r="F33" s="9" t="s">
        <v>107</v>
      </c>
      <c r="G33" s="6">
        <v>5</v>
      </c>
      <c r="H33" s="11">
        <f t="shared" si="0"/>
        <v>19.224855186</v>
      </c>
      <c r="I33" s="11">
        <f t="shared" si="1"/>
        <v>292.374855186</v>
      </c>
      <c r="J33" s="11">
        <f t="shared" si="2"/>
        <v>0.18161280187574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3.16428469695135</v>
      </c>
      <c r="O33" s="11">
        <f t="shared" si="19"/>
        <v>1.15994963317288</v>
      </c>
      <c r="P33" s="11">
        <f t="shared" si="5"/>
        <v>0.210661702915263</v>
      </c>
      <c r="Q33" s="16">
        <f t="shared" si="6"/>
        <v>0.0273860213789842</v>
      </c>
      <c r="R33" s="11">
        <f t="shared" si="7"/>
        <v>0.129143083333333</v>
      </c>
      <c r="S33" s="17">
        <f t="shared" si="8"/>
        <v>0.21205952864156</v>
      </c>
      <c r="T33" s="3">
        <v>0.01</v>
      </c>
      <c r="U33" s="18">
        <f t="shared" si="9"/>
        <v>0.0021205952864156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0.0315705952864156</v>
      </c>
      <c r="AR33" s="25">
        <f t="shared" si="15"/>
        <v>99.3408333333333</v>
      </c>
      <c r="AS33" s="1">
        <f t="shared" si="16"/>
        <v>0.13</v>
      </c>
      <c r="AT33" s="2">
        <f>$E$4/12</f>
        <v>0.575</v>
      </c>
      <c r="AU33" s="1">
        <f t="shared" si="17"/>
        <v>1570.71202791774</v>
      </c>
    </row>
    <row r="34" s="1" customFormat="1" spans="1:47">
      <c r="A34" s="6"/>
      <c r="B34" s="6"/>
      <c r="C34" s="9">
        <v>5</v>
      </c>
      <c r="D34" s="34">
        <v>23.6063310064516</v>
      </c>
      <c r="E34" s="13">
        <f t="shared" si="18"/>
        <v>19.224855186</v>
      </c>
      <c r="F34" s="9" t="s">
        <v>109</v>
      </c>
      <c r="G34" s="6">
        <v>6</v>
      </c>
      <c r="H34" s="11">
        <f t="shared" si="0"/>
        <v>23.6063310064516</v>
      </c>
      <c r="I34" s="11">
        <f t="shared" si="1"/>
        <v>296.756331006452</v>
      </c>
      <c r="J34" s="11">
        <f t="shared" si="2"/>
        <v>0.296952557773208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1.94269626359095</v>
      </c>
      <c r="P34" s="11">
        <f t="shared" si="5"/>
        <v>0.576888624449785</v>
      </c>
      <c r="Q34" s="16">
        <f t="shared" si="6"/>
        <v>0.0749955211784721</v>
      </c>
      <c r="R34" s="11">
        <f t="shared" si="7"/>
        <v>0.129143083333333</v>
      </c>
      <c r="S34" s="17">
        <f t="shared" si="8"/>
        <v>0.580716514138819</v>
      </c>
      <c r="T34" s="3">
        <v>0.01</v>
      </c>
      <c r="U34" s="18">
        <f t="shared" si="9"/>
        <v>0.00580716514138819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0.0352571651413882</v>
      </c>
      <c r="AR34" s="25">
        <f t="shared" si="15"/>
        <v>99.3408333333333</v>
      </c>
      <c r="AS34" s="1">
        <f t="shared" si="16"/>
        <v>0.13</v>
      </c>
      <c r="AT34" s="2">
        <f>$E$4/12</f>
        <v>0.575</v>
      </c>
      <c r="AU34" s="1">
        <f t="shared" si="17"/>
        <v>1754.12762589527</v>
      </c>
    </row>
    <row r="35" s="1" customFormat="1" spans="1:47">
      <c r="A35" s="6"/>
      <c r="B35" s="6"/>
      <c r="C35" s="9">
        <v>6</v>
      </c>
      <c r="D35" s="34">
        <v>24.8437892543333</v>
      </c>
      <c r="E35" s="13">
        <f t="shared" si="18"/>
        <v>23.6063310064516</v>
      </c>
      <c r="F35" s="9" t="s">
        <v>107</v>
      </c>
      <c r="G35" s="6">
        <v>7</v>
      </c>
      <c r="H35" s="11">
        <f t="shared" si="0"/>
        <v>24.8437892543333</v>
      </c>
      <c r="I35" s="11">
        <f t="shared" si="1"/>
        <v>297.993789254333</v>
      </c>
      <c r="J35" s="11">
        <f t="shared" si="2"/>
        <v>0.340298510480918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2.35921597247449</v>
      </c>
      <c r="P35" s="11">
        <f t="shared" si="5"/>
        <v>0.802837681335861</v>
      </c>
      <c r="Q35" s="16">
        <f t="shared" si="6"/>
        <v>0.104368898573662</v>
      </c>
      <c r="R35" s="11">
        <f t="shared" si="7"/>
        <v>0.129143083333333</v>
      </c>
      <c r="S35" s="17">
        <f t="shared" si="8"/>
        <v>0.808164834536852</v>
      </c>
      <c r="T35" s="3">
        <v>0.01</v>
      </c>
      <c r="U35" s="18">
        <f t="shared" si="9"/>
        <v>0.00808164834536852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0.0429816483453685</v>
      </c>
      <c r="AR35" s="25">
        <f t="shared" si="15"/>
        <v>99.3408333333333</v>
      </c>
      <c r="AS35" s="1">
        <f t="shared" si="16"/>
        <v>0.13</v>
      </c>
      <c r="AT35" s="2">
        <f>$E$4/12</f>
        <v>0.575</v>
      </c>
      <c r="AU35" s="1">
        <f t="shared" si="17"/>
        <v>2138.43899436545</v>
      </c>
    </row>
    <row r="36" s="1" customFormat="1" spans="1:47">
      <c r="A36" s="6"/>
      <c r="B36" s="6"/>
      <c r="C36" s="9">
        <v>7</v>
      </c>
      <c r="D36" s="34">
        <v>29.5843114135484</v>
      </c>
      <c r="E36" s="13">
        <f t="shared" si="18"/>
        <v>24.8437892543333</v>
      </c>
      <c r="F36" s="9" t="s">
        <v>107</v>
      </c>
      <c r="G36" s="6">
        <v>8</v>
      </c>
      <c r="H36" s="11">
        <f t="shared" si="0"/>
        <v>29.5843114135484</v>
      </c>
      <c r="I36" s="11">
        <f t="shared" si="1"/>
        <v>302.734311413548</v>
      </c>
      <c r="J36" s="11">
        <f t="shared" si="2"/>
        <v>0.56763200610014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2.54978662447197</v>
      </c>
      <c r="P36" s="11">
        <f t="shared" si="5"/>
        <v>1.44734049677633</v>
      </c>
      <c r="Q36" s="16">
        <f t="shared" si="6"/>
        <v>0.188154264580922</v>
      </c>
      <c r="R36" s="11">
        <f t="shared" si="7"/>
        <v>0.129143083333333</v>
      </c>
      <c r="S36" s="17">
        <f t="shared" si="8"/>
        <v>1.45694418721036</v>
      </c>
      <c r="T36" s="3">
        <v>0.01</v>
      </c>
      <c r="U36" s="18">
        <f t="shared" si="9"/>
        <v>0.0145694418721036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0.0494694418721036</v>
      </c>
      <c r="AR36" s="25">
        <f t="shared" si="15"/>
        <v>99.3408333333333</v>
      </c>
      <c r="AS36" s="1">
        <f t="shared" si="16"/>
        <v>0.13</v>
      </c>
      <c r="AT36" s="2">
        <f>$E$4/12</f>
        <v>0.575</v>
      </c>
      <c r="AU36" s="1">
        <f t="shared" si="17"/>
        <v>2461.22211690842</v>
      </c>
    </row>
    <row r="37" s="1" customFormat="1" spans="1:47">
      <c r="A37" s="6"/>
      <c r="B37" s="6"/>
      <c r="C37" s="9">
        <v>8</v>
      </c>
      <c r="D37" s="34">
        <v>29.2391800996774</v>
      </c>
      <c r="E37" s="13">
        <f t="shared" si="18"/>
        <v>29.5843114135484</v>
      </c>
      <c r="F37" s="9" t="s">
        <v>107</v>
      </c>
      <c r="G37" s="6">
        <v>9</v>
      </c>
      <c r="H37" s="11">
        <f t="shared" si="0"/>
        <v>29.2391800996774</v>
      </c>
      <c r="I37" s="11">
        <f t="shared" si="1"/>
        <v>302.389180099677</v>
      </c>
      <c r="J37" s="11">
        <f t="shared" si="2"/>
        <v>0.54717263671696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2.09585446102897</v>
      </c>
      <c r="P37" s="11">
        <f t="shared" si="5"/>
        <v>1.14679421161623</v>
      </c>
      <c r="Q37" s="16">
        <f t="shared" si="6"/>
        <v>0.149083247510109</v>
      </c>
      <c r="R37" s="11">
        <f t="shared" si="7"/>
        <v>0.129143083333333</v>
      </c>
      <c r="S37" s="17">
        <f t="shared" si="8"/>
        <v>1.15440365571347</v>
      </c>
      <c r="T37" s="3">
        <v>0.01</v>
      </c>
      <c r="U37" s="18">
        <f t="shared" si="9"/>
        <v>0.0115440365571347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0.0409940365571347</v>
      </c>
      <c r="AR37" s="25">
        <f t="shared" si="15"/>
        <v>99.3408333333333</v>
      </c>
      <c r="AS37" s="1">
        <f t="shared" si="16"/>
        <v>0.13</v>
      </c>
      <c r="AT37" s="2">
        <f>$E$4/12</f>
        <v>0.575</v>
      </c>
      <c r="AU37" s="1">
        <f t="shared" si="17"/>
        <v>2039.55059158791</v>
      </c>
    </row>
    <row r="38" s="1" customFormat="1" spans="1:47">
      <c r="A38" s="6"/>
      <c r="B38" s="6"/>
      <c r="C38" s="9">
        <v>9</v>
      </c>
      <c r="D38" s="34">
        <v>26.5941197433333</v>
      </c>
      <c r="E38" s="13">
        <f t="shared" si="18"/>
        <v>29.2391800996774</v>
      </c>
      <c r="F38" s="9" t="s">
        <v>107</v>
      </c>
      <c r="G38" s="6">
        <v>10</v>
      </c>
      <c r="H38" s="11">
        <f t="shared" si="0"/>
        <v>26.5941197433333</v>
      </c>
      <c r="I38" s="11">
        <f t="shared" si="1"/>
        <v>299.744119743333</v>
      </c>
      <c r="J38" s="11">
        <f t="shared" si="2"/>
        <v>0.411835094978986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1.94246858274608</v>
      </c>
      <c r="P38" s="11">
        <f t="shared" si="5"/>
        <v>0.799976733268929</v>
      </c>
      <c r="Q38" s="16">
        <f t="shared" si="6"/>
        <v>0.103996975324961</v>
      </c>
      <c r="R38" s="11">
        <f t="shared" si="7"/>
        <v>0.129143083333333</v>
      </c>
      <c r="S38" s="17">
        <f t="shared" si="8"/>
        <v>0.805284902920683</v>
      </c>
      <c r="T38" s="3">
        <v>0.01</v>
      </c>
      <c r="U38" s="18">
        <f t="shared" si="9"/>
        <v>0.00805284902920683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0.0375028490292068</v>
      </c>
      <c r="AR38" s="25">
        <f t="shared" si="15"/>
        <v>99.3408333333333</v>
      </c>
      <c r="AS38" s="1">
        <f t="shared" si="16"/>
        <v>0.13</v>
      </c>
      <c r="AT38" s="2">
        <f>$E$4/12</f>
        <v>0.575</v>
      </c>
      <c r="AU38" s="1">
        <f t="shared" si="17"/>
        <v>1865.85572799462</v>
      </c>
    </row>
    <row r="39" s="1" customFormat="1" spans="1:47">
      <c r="A39" s="6"/>
      <c r="B39" s="6"/>
      <c r="C39" s="9">
        <v>10</v>
      </c>
      <c r="D39" s="34">
        <v>19.7227080706452</v>
      </c>
      <c r="E39" s="13">
        <f t="shared" si="18"/>
        <v>26.5941197433333</v>
      </c>
      <c r="F39" s="9" t="s">
        <v>107</v>
      </c>
      <c r="G39" s="6">
        <v>11</v>
      </c>
      <c r="H39" s="11">
        <f t="shared" si="0"/>
        <v>19.7227080706452</v>
      </c>
      <c r="I39" s="11">
        <f t="shared" si="1"/>
        <v>292.872708070645</v>
      </c>
      <c r="J39" s="11">
        <f t="shared" si="2"/>
        <v>0.192190597159388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1.08536725700329</v>
      </c>
      <c r="O39" s="11">
        <f t="shared" si="19"/>
        <v>1.05053292580719</v>
      </c>
      <c r="P39" s="11">
        <f t="shared" si="5"/>
        <v>0.201902550346483</v>
      </c>
      <c r="Q39" s="16">
        <f t="shared" si="6"/>
        <v>0.0262473315450428</v>
      </c>
      <c r="R39" s="11">
        <f t="shared" si="7"/>
        <v>0.129143083333333</v>
      </c>
      <c r="S39" s="17">
        <f t="shared" si="8"/>
        <v>0.203242255547635</v>
      </c>
      <c r="T39" s="3">
        <v>0.01</v>
      </c>
      <c r="U39" s="18">
        <f t="shared" si="9"/>
        <v>0.00203242255547635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0.0239324225554764</v>
      </c>
      <c r="AR39" s="25">
        <f t="shared" si="15"/>
        <v>99.3408333333333</v>
      </c>
      <c r="AS39" s="1">
        <f t="shared" si="16"/>
        <v>0.13</v>
      </c>
      <c r="AT39" s="2">
        <f>$E$4/12</f>
        <v>0.575</v>
      </c>
      <c r="AU39" s="1">
        <f t="shared" si="17"/>
        <v>1190.69481028353</v>
      </c>
    </row>
    <row r="40" s="1" customFormat="1" spans="1:48">
      <c r="A40" s="6"/>
      <c r="B40" s="6"/>
      <c r="C40" s="9">
        <v>11</v>
      </c>
      <c r="D40" s="34">
        <v>14.3203303539667</v>
      </c>
      <c r="E40" s="13">
        <f t="shared" si="18"/>
        <v>19.7227080706452</v>
      </c>
      <c r="F40" s="9" t="s">
        <v>109</v>
      </c>
      <c r="G40" s="6">
        <v>12</v>
      </c>
      <c r="H40" s="11">
        <f t="shared" si="0"/>
        <v>14.3203303539667</v>
      </c>
      <c r="I40" s="11">
        <f t="shared" si="1"/>
        <v>287.470330353967</v>
      </c>
      <c r="J40" s="11">
        <f t="shared" si="2"/>
        <v>0.102894602220034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1.84203870879404</v>
      </c>
      <c r="P40" s="11">
        <f t="shared" si="5"/>
        <v>0.189535840215269</v>
      </c>
      <c r="Q40" s="16">
        <f t="shared" si="6"/>
        <v>0.0246396592279849</v>
      </c>
      <c r="R40" s="11">
        <f t="shared" si="7"/>
        <v>0.129143083333333</v>
      </c>
      <c r="S40" s="17">
        <f t="shared" si="8"/>
        <v>0.190793487285627</v>
      </c>
      <c r="T40" s="3">
        <v>0.01</v>
      </c>
      <c r="U40" s="18">
        <f t="shared" si="9"/>
        <v>0.00190793487285627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0.0238079348728563</v>
      </c>
      <c r="AR40" s="25">
        <f t="shared" si="15"/>
        <v>99.3408333333333</v>
      </c>
      <c r="AS40" s="1">
        <f t="shared" si="16"/>
        <v>0.13</v>
      </c>
      <c r="AT40" s="2">
        <f>$E$4/12</f>
        <v>0.575</v>
      </c>
      <c r="AU40" s="1">
        <f t="shared" si="17"/>
        <v>1184.50125268206</v>
      </c>
      <c r="AV40" s="1">
        <f>SUM(AU29:AU40)</f>
        <v>19260.9754090328</v>
      </c>
    </row>
    <row r="41" s="1" customFormat="1" spans="1:46">
      <c r="A41" s="6"/>
      <c r="B41" s="6"/>
      <c r="C41" s="9">
        <v>12</v>
      </c>
      <c r="D41" s="34">
        <v>8.43921675329032</v>
      </c>
      <c r="E41" s="13">
        <f t="shared" si="18"/>
        <v>14.3203303539667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10</v>
      </c>
      <c r="E44" s="9"/>
      <c r="F44" s="9"/>
      <c r="G44" s="6">
        <v>1</v>
      </c>
      <c r="H44" s="11">
        <f t="shared" ref="H44:H55" si="20">E45</f>
        <v>10</v>
      </c>
      <c r="I44" s="11">
        <f t="shared" ref="I44:I55" si="21">H44+273.15</f>
        <v>283.15</v>
      </c>
      <c r="J44" s="11">
        <f t="shared" ref="J44:J55" si="22">EXP(($C$18*(I44-$C$16))/($C$19*I44*$C$16))</f>
        <v>0.0613689768727766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0.0546962768765855</v>
      </c>
      <c r="Q44" s="16">
        <f t="shared" ref="Q44:Q55" si="26">P44*$B$46</f>
        <v>0.00711051599395612</v>
      </c>
      <c r="R44" s="11">
        <f t="shared" ref="R44:R55" si="27">L44*$B$46</f>
        <v>0.115864991666667</v>
      </c>
      <c r="S44" s="17">
        <f t="shared" ref="S44:S55" si="28">Q44/R44</f>
        <v>0.0613689768727764</v>
      </c>
      <c r="T44" s="3">
        <v>0.01</v>
      </c>
      <c r="U44" s="18">
        <f t="shared" ref="U44:U55" si="29">S44*T44</f>
        <v>0.000613689768727764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0.0197136897687278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33.7916666666667</v>
      </c>
      <c r="AU44" s="1">
        <f t="shared" ref="AU44:AU55" si="37">AT44*10000*AS44*0.67*AR44*AQ44</f>
        <v>51713.5756968737</v>
      </c>
    </row>
    <row r="45" s="1" customFormat="1" spans="1:47">
      <c r="A45" s="6" t="s">
        <v>108</v>
      </c>
      <c r="B45" s="6">
        <v>1</v>
      </c>
      <c r="C45" s="9">
        <v>1</v>
      </c>
      <c r="D45" s="34">
        <v>9.38911693264516</v>
      </c>
      <c r="E45" s="13">
        <f t="shared" ref="E45:E56" si="38">D44</f>
        <v>10</v>
      </c>
      <c r="F45" s="9" t="s">
        <v>107</v>
      </c>
      <c r="G45" s="6">
        <v>2</v>
      </c>
      <c r="H45" s="11">
        <f t="shared" si="20"/>
        <v>9.38911693264516</v>
      </c>
      <c r="I45" s="11">
        <f t="shared" si="21"/>
        <v>282.539116932645</v>
      </c>
      <c r="J45" s="11">
        <f t="shared" si="22"/>
        <v>0.0569717102644214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1.72784205645675</v>
      </c>
      <c r="P45" s="11">
        <f t="shared" si="25"/>
        <v>0.0984381170231359</v>
      </c>
      <c r="Q45" s="16">
        <f t="shared" si="26"/>
        <v>0.0127969552130077</v>
      </c>
      <c r="R45" s="11">
        <f t="shared" si="27"/>
        <v>0.115864991666667</v>
      </c>
      <c r="S45" s="17">
        <f t="shared" si="28"/>
        <v>0.110447124959223</v>
      </c>
      <c r="T45" s="3">
        <v>0.01</v>
      </c>
      <c r="U45" s="18">
        <f t="shared" si="29"/>
        <v>0.00110447124959223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0.0202044712495922</v>
      </c>
      <c r="AR45" s="25">
        <f t="shared" si="35"/>
        <v>89.1269166666667</v>
      </c>
      <c r="AS45" s="1">
        <f t="shared" si="36"/>
        <v>0.13</v>
      </c>
      <c r="AT45" s="2">
        <f>$E$3/12</f>
        <v>33.7916666666667</v>
      </c>
      <c r="AU45" s="1">
        <f t="shared" si="37"/>
        <v>53001.0092295637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34">
        <v>10.0002397528929</v>
      </c>
      <c r="E46" s="13">
        <f t="shared" si="38"/>
        <v>9.38911693264516</v>
      </c>
      <c r="F46" s="9" t="s">
        <v>107</v>
      </c>
      <c r="G46" s="6">
        <v>3</v>
      </c>
      <c r="H46" s="11">
        <f t="shared" si="20"/>
        <v>10.0002397528929</v>
      </c>
      <c r="I46" s="11">
        <f t="shared" si="21"/>
        <v>283.150239752893</v>
      </c>
      <c r="J46" s="11">
        <f t="shared" si="22"/>
        <v>0.0613707637772113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2.52067310610028</v>
      </c>
      <c r="P46" s="11">
        <f t="shared" si="25"/>
        <v>0.15469563375405</v>
      </c>
      <c r="Q46" s="16">
        <f t="shared" si="26"/>
        <v>0.0201104323880265</v>
      </c>
      <c r="R46" s="11">
        <f t="shared" si="27"/>
        <v>0.115864991666667</v>
      </c>
      <c r="S46" s="17">
        <f t="shared" si="28"/>
        <v>0.17356780593298</v>
      </c>
      <c r="T46" s="3">
        <v>0.01</v>
      </c>
      <c r="U46" s="18">
        <f t="shared" si="29"/>
        <v>0.00173567805932981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0.0208356780593298</v>
      </c>
      <c r="AR46" s="25">
        <f t="shared" si="35"/>
        <v>89.1269166666667</v>
      </c>
      <c r="AS46" s="1">
        <f t="shared" si="36"/>
        <v>0.13</v>
      </c>
      <c r="AT46" s="2">
        <f>$E$3/12</f>
        <v>33.7916666666667</v>
      </c>
      <c r="AU46" s="1">
        <f t="shared" si="37"/>
        <v>54656.8109348095</v>
      </c>
    </row>
    <row r="47" s="1" customFormat="1" spans="1:47">
      <c r="A47" s="6"/>
      <c r="B47" s="6"/>
      <c r="C47" s="9">
        <v>3</v>
      </c>
      <c r="D47" s="34">
        <v>12.4626534734839</v>
      </c>
      <c r="E47" s="13">
        <f t="shared" si="38"/>
        <v>10.0002397528929</v>
      </c>
      <c r="F47" s="9" t="s">
        <v>107</v>
      </c>
      <c r="G47" s="6">
        <v>4</v>
      </c>
      <c r="H47" s="11">
        <f t="shared" si="20"/>
        <v>12.4626534734839</v>
      </c>
      <c r="I47" s="11">
        <f t="shared" si="21"/>
        <v>285.612653473484</v>
      </c>
      <c r="J47" s="11">
        <f t="shared" si="22"/>
        <v>0.082550043070806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3.2572466390129</v>
      </c>
      <c r="P47" s="11">
        <f t="shared" si="25"/>
        <v>0.268885850342753</v>
      </c>
      <c r="Q47" s="16">
        <f t="shared" si="26"/>
        <v>0.0349551605445578</v>
      </c>
      <c r="R47" s="11">
        <f t="shared" si="27"/>
        <v>0.115864991666667</v>
      </c>
      <c r="S47" s="17">
        <f t="shared" si="28"/>
        <v>0.301688715821261</v>
      </c>
      <c r="T47" s="3">
        <v>0.01</v>
      </c>
      <c r="U47" s="18">
        <f t="shared" si="29"/>
        <v>0.00301688715821261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0.0310668871582126</v>
      </c>
      <c r="AR47" s="25">
        <f t="shared" si="35"/>
        <v>89.1269166666667</v>
      </c>
      <c r="AS47" s="1">
        <f t="shared" si="36"/>
        <v>0.13</v>
      </c>
      <c r="AT47" s="2">
        <f>$E$3/12</f>
        <v>33.7916666666667</v>
      </c>
      <c r="AU47" s="1">
        <f t="shared" si="37"/>
        <v>81495.6428537803</v>
      </c>
    </row>
    <row r="48" s="1" customFormat="1" spans="1:47">
      <c r="A48" s="6"/>
      <c r="B48" s="6"/>
      <c r="C48" s="9">
        <v>4</v>
      </c>
      <c r="D48" s="34">
        <v>19.224855186</v>
      </c>
      <c r="E48" s="13">
        <f t="shared" si="38"/>
        <v>12.4626534734839</v>
      </c>
      <c r="F48" s="9" t="s">
        <v>107</v>
      </c>
      <c r="G48" s="6">
        <v>5</v>
      </c>
      <c r="H48" s="11">
        <f t="shared" si="20"/>
        <v>19.224855186</v>
      </c>
      <c r="I48" s="11">
        <f t="shared" si="21"/>
        <v>292.374855186</v>
      </c>
      <c r="J48" s="11">
        <f t="shared" si="22"/>
        <v>0.18161280187574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2.83894274923664</v>
      </c>
      <c r="O48" s="11">
        <f t="shared" si="39"/>
        <v>1.04068720610017</v>
      </c>
      <c r="P48" s="11">
        <f t="shared" si="25"/>
        <v>0.189002119376089</v>
      </c>
      <c r="Q48" s="16">
        <f t="shared" si="26"/>
        <v>0.0245702755188915</v>
      </c>
      <c r="R48" s="11">
        <f t="shared" si="27"/>
        <v>0.115864991666667</v>
      </c>
      <c r="S48" s="17">
        <f t="shared" si="28"/>
        <v>0.212059528641559</v>
      </c>
      <c r="T48" s="3">
        <v>0.01</v>
      </c>
      <c r="U48" s="18">
        <f t="shared" si="29"/>
        <v>0.00212059528641559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0.0301705952864156</v>
      </c>
      <c r="AR48" s="25">
        <f t="shared" si="35"/>
        <v>89.1269166666667</v>
      </c>
      <c r="AS48" s="1">
        <f t="shared" si="36"/>
        <v>0.13</v>
      </c>
      <c r="AT48" s="2">
        <f>$E$3/12</f>
        <v>33.7916666666667</v>
      </c>
      <c r="AU48" s="1">
        <f t="shared" si="37"/>
        <v>79144.4616136152</v>
      </c>
    </row>
    <row r="49" s="1" customFormat="1" spans="1:47">
      <c r="A49" s="6"/>
      <c r="B49" s="6"/>
      <c r="C49" s="9">
        <v>5</v>
      </c>
      <c r="D49" s="34">
        <v>23.6063310064516</v>
      </c>
      <c r="E49" s="13">
        <f t="shared" si="38"/>
        <v>19.224855186</v>
      </c>
      <c r="F49" s="9" t="s">
        <v>109</v>
      </c>
      <c r="G49" s="6">
        <v>6</v>
      </c>
      <c r="H49" s="11">
        <f t="shared" si="20"/>
        <v>23.6063310064516</v>
      </c>
      <c r="I49" s="11">
        <f t="shared" si="21"/>
        <v>296.756331006452</v>
      </c>
      <c r="J49" s="11">
        <f t="shared" si="22"/>
        <v>0.296952557773208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1.74295425339075</v>
      </c>
      <c r="P49" s="11">
        <f t="shared" si="25"/>
        <v>0.517574723626075</v>
      </c>
      <c r="Q49" s="16">
        <f t="shared" si="26"/>
        <v>0.0672847140713898</v>
      </c>
      <c r="R49" s="11">
        <f t="shared" si="27"/>
        <v>0.115864991666667</v>
      </c>
      <c r="S49" s="17">
        <f t="shared" si="28"/>
        <v>0.580716514138816</v>
      </c>
      <c r="T49" s="3">
        <v>0.01</v>
      </c>
      <c r="U49" s="18">
        <f t="shared" si="29"/>
        <v>0.00580716514138816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0.0338571651413882</v>
      </c>
      <c r="AR49" s="25">
        <f t="shared" si="35"/>
        <v>89.1269166666667</v>
      </c>
      <c r="AS49" s="1">
        <f t="shared" si="36"/>
        <v>0.13</v>
      </c>
      <c r="AT49" s="2">
        <f>$E$3/12</f>
        <v>33.7916666666667</v>
      </c>
      <c r="AU49" s="1">
        <f t="shared" si="37"/>
        <v>88815.1884787281</v>
      </c>
    </row>
    <row r="50" s="1" customFormat="1" spans="1:47">
      <c r="A50" s="6"/>
      <c r="B50" s="6"/>
      <c r="C50" s="9">
        <v>6</v>
      </c>
      <c r="D50" s="34">
        <v>24.8437892543333</v>
      </c>
      <c r="E50" s="13">
        <f t="shared" si="38"/>
        <v>23.6063310064516</v>
      </c>
      <c r="F50" s="9" t="s">
        <v>107</v>
      </c>
      <c r="G50" s="6">
        <v>7</v>
      </c>
      <c r="H50" s="11">
        <f t="shared" si="20"/>
        <v>24.8437892543333</v>
      </c>
      <c r="I50" s="11">
        <f t="shared" si="21"/>
        <v>297.993789254333</v>
      </c>
      <c r="J50" s="11">
        <f t="shared" si="22"/>
        <v>0.340298510480918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2.11664869643134</v>
      </c>
      <c r="P50" s="11">
        <f t="shared" si="25"/>
        <v>0.720292398606963</v>
      </c>
      <c r="Q50" s="16">
        <f t="shared" si="26"/>
        <v>0.0936380118189052</v>
      </c>
      <c r="R50" s="11">
        <f t="shared" si="27"/>
        <v>0.115864991666667</v>
      </c>
      <c r="S50" s="17">
        <f t="shared" si="28"/>
        <v>0.808164834536848</v>
      </c>
      <c r="T50" s="3">
        <v>0.01</v>
      </c>
      <c r="U50" s="18">
        <f t="shared" si="29"/>
        <v>0.00808164834536848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0.0421816483453685</v>
      </c>
      <c r="AR50" s="25">
        <f t="shared" si="35"/>
        <v>89.1269166666667</v>
      </c>
      <c r="AS50" s="1">
        <f t="shared" si="36"/>
        <v>0.13</v>
      </c>
      <c r="AT50" s="2">
        <f>$E$3/12</f>
        <v>33.7916666666667</v>
      </c>
      <c r="AU50" s="1">
        <f t="shared" si="37"/>
        <v>110652.236609073</v>
      </c>
    </row>
    <row r="51" s="1" customFormat="1" spans="1:47">
      <c r="A51" s="6"/>
      <c r="B51" s="6"/>
      <c r="C51" s="9">
        <v>7</v>
      </c>
      <c r="D51" s="34">
        <v>29.5843114135484</v>
      </c>
      <c r="E51" s="13">
        <f t="shared" si="38"/>
        <v>24.8437892543333</v>
      </c>
      <c r="F51" s="9" t="s">
        <v>107</v>
      </c>
      <c r="G51" s="6">
        <v>8</v>
      </c>
      <c r="H51" s="11">
        <f t="shared" si="20"/>
        <v>29.5843114135484</v>
      </c>
      <c r="I51" s="11">
        <f t="shared" si="21"/>
        <v>302.734311413548</v>
      </c>
      <c r="J51" s="11">
        <f t="shared" si="22"/>
        <v>0.56763200610014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2.28762546449105</v>
      </c>
      <c r="P51" s="11">
        <f t="shared" si="25"/>
        <v>1.29852943161482</v>
      </c>
      <c r="Q51" s="16">
        <f t="shared" si="26"/>
        <v>0.168808826109926</v>
      </c>
      <c r="R51" s="11">
        <f t="shared" si="27"/>
        <v>0.115864991666667</v>
      </c>
      <c r="S51" s="17">
        <f t="shared" si="28"/>
        <v>1.45694418721035</v>
      </c>
      <c r="T51" s="3">
        <v>0.01</v>
      </c>
      <c r="U51" s="18">
        <f t="shared" si="29"/>
        <v>0.0145694418721035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0.0486694418721035</v>
      </c>
      <c r="AR51" s="25">
        <f t="shared" si="35"/>
        <v>89.1269166666667</v>
      </c>
      <c r="AS51" s="1">
        <f t="shared" si="36"/>
        <v>0.13</v>
      </c>
      <c r="AT51" s="2">
        <f>$E$3/12</f>
        <v>33.7916666666667</v>
      </c>
      <c r="AU51" s="1">
        <f t="shared" si="37"/>
        <v>127671.222176286</v>
      </c>
    </row>
    <row r="52" s="1" customFormat="1" spans="1:47">
      <c r="A52" s="6"/>
      <c r="B52" s="6"/>
      <c r="C52" s="9">
        <v>8</v>
      </c>
      <c r="D52" s="34">
        <v>29.2391800996774</v>
      </c>
      <c r="E52" s="13">
        <f t="shared" si="38"/>
        <v>29.5843114135484</v>
      </c>
      <c r="F52" s="9" t="s">
        <v>107</v>
      </c>
      <c r="G52" s="6">
        <v>9</v>
      </c>
      <c r="H52" s="11">
        <f t="shared" si="20"/>
        <v>29.2391800996774</v>
      </c>
      <c r="I52" s="11">
        <f t="shared" si="21"/>
        <v>302.389180099677</v>
      </c>
      <c r="J52" s="11">
        <f t="shared" si="22"/>
        <v>0.54717263671696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1.8803651995429</v>
      </c>
      <c r="P52" s="11">
        <f t="shared" si="25"/>
        <v>1.0288843842247</v>
      </c>
      <c r="Q52" s="16">
        <f t="shared" si="26"/>
        <v>0.133754969949211</v>
      </c>
      <c r="R52" s="11">
        <f t="shared" si="27"/>
        <v>0.115864991666667</v>
      </c>
      <c r="S52" s="17">
        <f t="shared" si="28"/>
        <v>1.15440365571347</v>
      </c>
      <c r="T52" s="3">
        <v>0.01</v>
      </c>
      <c r="U52" s="18">
        <f t="shared" si="29"/>
        <v>0.0115440365571347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0.0395940365571347</v>
      </c>
      <c r="AR52" s="25">
        <f t="shared" si="35"/>
        <v>89.1269166666667</v>
      </c>
      <c r="AS52" s="1">
        <f t="shared" si="36"/>
        <v>0.13</v>
      </c>
      <c r="AT52" s="2">
        <f>$E$3/12</f>
        <v>33.7916666666667</v>
      </c>
      <c r="AU52" s="1">
        <f t="shared" si="37"/>
        <v>103864.331368866</v>
      </c>
    </row>
    <row r="53" s="1" customFormat="1" spans="1:47">
      <c r="A53" s="6"/>
      <c r="B53" s="6"/>
      <c r="C53" s="9">
        <v>9</v>
      </c>
      <c r="D53" s="34">
        <v>26.5941197433333</v>
      </c>
      <c r="E53" s="13">
        <f t="shared" si="38"/>
        <v>29.2391800996774</v>
      </c>
      <c r="F53" s="9" t="s">
        <v>107</v>
      </c>
      <c r="G53" s="6">
        <v>10</v>
      </c>
      <c r="H53" s="11">
        <f t="shared" si="20"/>
        <v>26.5941197433333</v>
      </c>
      <c r="I53" s="11">
        <f t="shared" si="21"/>
        <v>299.744119743333</v>
      </c>
      <c r="J53" s="11">
        <f t="shared" si="22"/>
        <v>0.411835094978986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1.74274998198486</v>
      </c>
      <c r="P53" s="11">
        <f t="shared" si="25"/>
        <v>0.717725604355363</v>
      </c>
      <c r="Q53" s="16">
        <f t="shared" si="26"/>
        <v>0.0933043285661972</v>
      </c>
      <c r="R53" s="11">
        <f t="shared" si="27"/>
        <v>0.115864991666667</v>
      </c>
      <c r="S53" s="17">
        <f t="shared" si="28"/>
        <v>0.805284902920679</v>
      </c>
      <c r="T53" s="3">
        <v>0.01</v>
      </c>
      <c r="U53" s="18">
        <f t="shared" si="29"/>
        <v>0.00805284902920679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0.0361028490292068</v>
      </c>
      <c r="AR53" s="25">
        <f t="shared" si="35"/>
        <v>89.1269166666667</v>
      </c>
      <c r="AS53" s="1">
        <f t="shared" si="36"/>
        <v>0.13</v>
      </c>
      <c r="AT53" s="2">
        <f>$E$3/12</f>
        <v>33.7916666666667</v>
      </c>
      <c r="AU53" s="1">
        <f t="shared" si="37"/>
        <v>94706.1376154128</v>
      </c>
    </row>
    <row r="54" s="1" customFormat="1" spans="1:47">
      <c r="A54" s="6"/>
      <c r="B54" s="6"/>
      <c r="C54" s="9">
        <v>10</v>
      </c>
      <c r="D54" s="34">
        <v>19.7227080706452</v>
      </c>
      <c r="E54" s="13">
        <f t="shared" si="38"/>
        <v>26.5941197433333</v>
      </c>
      <c r="F54" s="9" t="s">
        <v>107</v>
      </c>
      <c r="G54" s="6">
        <v>11</v>
      </c>
      <c r="H54" s="11">
        <f t="shared" si="20"/>
        <v>19.7227080706452</v>
      </c>
      <c r="I54" s="11">
        <f t="shared" si="21"/>
        <v>292.872708070645</v>
      </c>
      <c r="J54" s="11">
        <f t="shared" si="22"/>
        <v>0.192190597159388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0.973773158748027</v>
      </c>
      <c r="O54" s="11">
        <f t="shared" si="39"/>
        <v>0.942520385548142</v>
      </c>
      <c r="P54" s="11">
        <f t="shared" si="25"/>
        <v>0.181143555733394</v>
      </c>
      <c r="Q54" s="16">
        <f t="shared" si="26"/>
        <v>0.0235486622453412</v>
      </c>
      <c r="R54" s="11">
        <f t="shared" si="27"/>
        <v>0.115864991666667</v>
      </c>
      <c r="S54" s="17">
        <f t="shared" si="28"/>
        <v>0.203242255547634</v>
      </c>
      <c r="T54" s="3">
        <v>0.01</v>
      </c>
      <c r="U54" s="18">
        <f t="shared" si="29"/>
        <v>0.00203242255547634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0.0211324225554763</v>
      </c>
      <c r="AR54" s="25">
        <f t="shared" si="35"/>
        <v>89.1269166666667</v>
      </c>
      <c r="AS54" s="1">
        <f t="shared" si="36"/>
        <v>0.13</v>
      </c>
      <c r="AT54" s="2">
        <f>$E$3/12</f>
        <v>33.7916666666667</v>
      </c>
      <c r="AU54" s="1">
        <f t="shared" si="37"/>
        <v>55435.2405004633</v>
      </c>
    </row>
    <row r="55" s="1" customFormat="1" spans="1:48">
      <c r="A55" s="6"/>
      <c r="B55" s="6"/>
      <c r="C55" s="9">
        <v>11</v>
      </c>
      <c r="D55" s="34">
        <v>14.3203303539667</v>
      </c>
      <c r="E55" s="13">
        <f t="shared" si="38"/>
        <v>19.7227080706452</v>
      </c>
      <c r="F55" s="9" t="s">
        <v>109</v>
      </c>
      <c r="G55" s="6">
        <v>12</v>
      </c>
      <c r="H55" s="11">
        <f t="shared" si="20"/>
        <v>14.3203303539667</v>
      </c>
      <c r="I55" s="11">
        <f t="shared" si="21"/>
        <v>287.470330353967</v>
      </c>
      <c r="J55" s="11">
        <f t="shared" si="22"/>
        <v>0.102894602220034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1.65264599648142</v>
      </c>
      <c r="P55" s="11">
        <f t="shared" si="25"/>
        <v>0.170048352418488</v>
      </c>
      <c r="Q55" s="16">
        <f t="shared" si="26"/>
        <v>0.0221062858144034</v>
      </c>
      <c r="R55" s="11">
        <f t="shared" si="27"/>
        <v>0.115864991666667</v>
      </c>
      <c r="S55" s="17">
        <f t="shared" si="28"/>
        <v>0.190793487285626</v>
      </c>
      <c r="T55" s="3">
        <v>0.01</v>
      </c>
      <c r="U55" s="18">
        <f t="shared" si="29"/>
        <v>0.00190793487285626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0.0210079348728563</v>
      </c>
      <c r="AR55" s="25">
        <f t="shared" si="35"/>
        <v>89.1269166666667</v>
      </c>
      <c r="AS55" s="1">
        <f t="shared" si="36"/>
        <v>0.13</v>
      </c>
      <c r="AT55" s="2">
        <f>$E$3/12</f>
        <v>33.7916666666667</v>
      </c>
      <c r="AU55" s="1">
        <f t="shared" si="37"/>
        <v>55108.6804665972</v>
      </c>
      <c r="AV55" s="1">
        <f>SUM(AU44:AU55)</f>
        <v>956264.537544069</v>
      </c>
    </row>
    <row r="56" s="1" customFormat="1" spans="1:46">
      <c r="A56" s="6"/>
      <c r="B56" s="6"/>
      <c r="C56" s="9">
        <v>12</v>
      </c>
      <c r="D56" s="34">
        <v>8.43921675329032</v>
      </c>
      <c r="E56" s="13">
        <f t="shared" si="38"/>
        <v>14.3203303539667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10</v>
      </c>
      <c r="E60" s="9"/>
      <c r="F60" s="9"/>
      <c r="G60" s="6">
        <v>1</v>
      </c>
      <c r="H60" s="11">
        <f t="shared" ref="H60:H71" si="40">E61</f>
        <v>10</v>
      </c>
      <c r="I60" s="11">
        <f t="shared" ref="I60:I71" si="41">H60+273.15</f>
        <v>283.15</v>
      </c>
      <c r="J60" s="11">
        <f t="shared" ref="J60:J71" si="42">EXP(($C$18*(I60-$C$16))/($C$19*I60*$C$16))</f>
        <v>0.0613689768727766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0.0846707773913698</v>
      </c>
      <c r="Q60" s="16">
        <f t="shared" ref="Q60:Q71" si="46">P60*$B$62</f>
        <v>0.00846707773913698</v>
      </c>
      <c r="R60" s="11">
        <f t="shared" ref="R60:R71" si="47">L60*$B$62</f>
        <v>0.13797</v>
      </c>
      <c r="S60" s="17">
        <f t="shared" ref="S60:S71" si="48">Q60/R60</f>
        <v>0.0613689768727766</v>
      </c>
      <c r="T60" s="3">
        <v>0.01</v>
      </c>
      <c r="U60" s="18">
        <f t="shared" ref="U60:U71" si="49">S60*T60</f>
        <v>0.000613689768727766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0.0129136897687278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2.71666666666667</v>
      </c>
      <c r="AU60" s="1">
        <f t="shared" ref="AU60:AU71" si="57">AT60*10000*AS60*0.67*AR60*AQ60</f>
        <v>3242.99418514853</v>
      </c>
    </row>
    <row r="61" s="1" customFormat="1" spans="1:47">
      <c r="A61" s="6" t="s">
        <v>108</v>
      </c>
      <c r="B61" s="6">
        <v>1</v>
      </c>
      <c r="C61" s="9">
        <v>1</v>
      </c>
      <c r="D61" s="34">
        <v>9.38911693264516</v>
      </c>
      <c r="E61" s="13">
        <f t="shared" ref="E61:E72" si="58">D60</f>
        <v>10</v>
      </c>
      <c r="F61" s="9" t="s">
        <v>107</v>
      </c>
      <c r="G61" s="6">
        <v>2</v>
      </c>
      <c r="H61" s="11">
        <f t="shared" si="40"/>
        <v>9.38911693264516</v>
      </c>
      <c r="I61" s="11">
        <f t="shared" si="41"/>
        <v>282.539116932645</v>
      </c>
      <c r="J61" s="11">
        <f t="shared" si="42"/>
        <v>0.0569717102644214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2.67472922260863</v>
      </c>
      <c r="P61" s="11">
        <f t="shared" si="45"/>
        <v>0.15238389830624</v>
      </c>
      <c r="Q61" s="16">
        <f t="shared" si="46"/>
        <v>0.015238389830624</v>
      </c>
      <c r="R61" s="11">
        <f t="shared" si="47"/>
        <v>0.13797</v>
      </c>
      <c r="S61" s="17">
        <f t="shared" si="48"/>
        <v>0.110447124959223</v>
      </c>
      <c r="T61" s="3">
        <v>0.01</v>
      </c>
      <c r="U61" s="18">
        <f t="shared" si="49"/>
        <v>0.00110447124959223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0.0134044712495922</v>
      </c>
      <c r="AR61" s="25">
        <f t="shared" si="55"/>
        <v>137.97</v>
      </c>
      <c r="AS61" s="1">
        <f t="shared" si="56"/>
        <v>0.1</v>
      </c>
      <c r="AT61" s="2">
        <f>$E$5/12</f>
        <v>2.71666666666667</v>
      </c>
      <c r="AU61" s="1">
        <f t="shared" si="57"/>
        <v>3366.24335073374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34">
        <v>10.0002397528929</v>
      </c>
      <c r="E62" s="13">
        <f t="shared" si="58"/>
        <v>9.38911693264516</v>
      </c>
      <c r="F62" s="9" t="s">
        <v>107</v>
      </c>
      <c r="G62" s="6">
        <v>3</v>
      </c>
      <c r="H62" s="11">
        <f t="shared" si="40"/>
        <v>10.0002397528929</v>
      </c>
      <c r="I62" s="11">
        <f t="shared" si="41"/>
        <v>283.150239752893</v>
      </c>
      <c r="J62" s="11">
        <f t="shared" si="42"/>
        <v>0.0613707637772113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3.90204532430239</v>
      </c>
      <c r="P62" s="11">
        <f t="shared" si="45"/>
        <v>0.239471501845734</v>
      </c>
      <c r="Q62" s="16">
        <f t="shared" si="46"/>
        <v>0.0239471501845734</v>
      </c>
      <c r="R62" s="11">
        <f t="shared" si="47"/>
        <v>0.13797</v>
      </c>
      <c r="S62" s="17">
        <f t="shared" si="48"/>
        <v>0.173567805932981</v>
      </c>
      <c r="T62" s="3">
        <v>0.01</v>
      </c>
      <c r="U62" s="18">
        <f t="shared" si="49"/>
        <v>0.00173567805932981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0.0140356780593298</v>
      </c>
      <c r="AR62" s="25">
        <f t="shared" si="55"/>
        <v>137.97</v>
      </c>
      <c r="AS62" s="1">
        <f t="shared" si="56"/>
        <v>0.1</v>
      </c>
      <c r="AT62" s="2">
        <f>$E$5/12</f>
        <v>2.71666666666667</v>
      </c>
      <c r="AU62" s="1">
        <f t="shared" si="57"/>
        <v>3524.75730377621</v>
      </c>
    </row>
    <row r="63" s="1" customFormat="1" spans="1:47">
      <c r="A63" s="6"/>
      <c r="B63" s="6"/>
      <c r="C63" s="9">
        <v>3</v>
      </c>
      <c r="D63" s="34">
        <v>12.4626534734839</v>
      </c>
      <c r="E63" s="13">
        <f t="shared" si="58"/>
        <v>10.0002397528929</v>
      </c>
      <c r="F63" s="9" t="s">
        <v>107</v>
      </c>
      <c r="G63" s="6">
        <v>4</v>
      </c>
      <c r="H63" s="11">
        <f t="shared" si="40"/>
        <v>12.4626534734839</v>
      </c>
      <c r="I63" s="11">
        <f t="shared" si="41"/>
        <v>285.612653473484</v>
      </c>
      <c r="J63" s="11">
        <f t="shared" si="42"/>
        <v>0.082550043070806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5.04227382245666</v>
      </c>
      <c r="P63" s="11">
        <f t="shared" si="45"/>
        <v>0.416239921218594</v>
      </c>
      <c r="Q63" s="16">
        <f t="shared" si="46"/>
        <v>0.0416239921218595</v>
      </c>
      <c r="R63" s="11">
        <f t="shared" si="47"/>
        <v>0.13797</v>
      </c>
      <c r="S63" s="17">
        <f t="shared" si="48"/>
        <v>0.301688715821261</v>
      </c>
      <c r="T63" s="3">
        <v>0.01</v>
      </c>
      <c r="U63" s="18">
        <f t="shared" si="49"/>
        <v>0.00301688715821262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0.0210668871582126</v>
      </c>
      <c r="AR63" s="25">
        <f t="shared" si="55"/>
        <v>137.97</v>
      </c>
      <c r="AS63" s="1">
        <f t="shared" si="56"/>
        <v>0.1</v>
      </c>
      <c r="AT63" s="2">
        <f>$E$5/12</f>
        <v>2.71666666666667</v>
      </c>
      <c r="AU63" s="1">
        <f t="shared" si="57"/>
        <v>5290.49355968805</v>
      </c>
    </row>
    <row r="64" s="1" customFormat="1" spans="1:47">
      <c r="A64" s="6"/>
      <c r="B64" s="6"/>
      <c r="C64" s="9">
        <v>4</v>
      </c>
      <c r="D64" s="34">
        <v>19.224855186</v>
      </c>
      <c r="E64" s="13">
        <f t="shared" si="58"/>
        <v>12.4626534734839</v>
      </c>
      <c r="F64" s="9" t="s">
        <v>107</v>
      </c>
      <c r="G64" s="6">
        <v>5</v>
      </c>
      <c r="H64" s="11">
        <f t="shared" si="40"/>
        <v>19.224855186</v>
      </c>
      <c r="I64" s="11">
        <f t="shared" si="41"/>
        <v>292.374855186</v>
      </c>
      <c r="J64" s="11">
        <f t="shared" si="42"/>
        <v>0.18161280187574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4.39473220617616</v>
      </c>
      <c r="O64" s="11">
        <f t="shared" si="59"/>
        <v>1.6110016950619</v>
      </c>
      <c r="P64" s="11">
        <f t="shared" si="45"/>
        <v>0.292578531666759</v>
      </c>
      <c r="Q64" s="16">
        <f t="shared" si="46"/>
        <v>0.0292578531666759</v>
      </c>
      <c r="R64" s="11">
        <f t="shared" si="47"/>
        <v>0.13797</v>
      </c>
      <c r="S64" s="17">
        <f t="shared" si="48"/>
        <v>0.212059528641559</v>
      </c>
      <c r="T64" s="3">
        <v>0.01</v>
      </c>
      <c r="U64" s="18">
        <f t="shared" si="49"/>
        <v>0.00212059528641559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0.0201705952864156</v>
      </c>
      <c r="AR64" s="25">
        <f t="shared" si="55"/>
        <v>137.97</v>
      </c>
      <c r="AS64" s="1">
        <f t="shared" si="56"/>
        <v>0.1</v>
      </c>
      <c r="AT64" s="2">
        <f>$E$5/12</f>
        <v>2.71666666666667</v>
      </c>
      <c r="AU64" s="1">
        <f t="shared" si="57"/>
        <v>5065.40922047211</v>
      </c>
    </row>
    <row r="65" s="1" customFormat="1" spans="1:47">
      <c r="A65" s="6"/>
      <c r="B65" s="6"/>
      <c r="C65" s="9">
        <v>5</v>
      </c>
      <c r="D65" s="34">
        <v>23.6063310064516</v>
      </c>
      <c r="E65" s="13">
        <f t="shared" si="58"/>
        <v>19.224855186</v>
      </c>
      <c r="F65" s="9" t="s">
        <v>109</v>
      </c>
      <c r="G65" s="6">
        <v>6</v>
      </c>
      <c r="H65" s="11">
        <f t="shared" si="40"/>
        <v>23.6063310064516</v>
      </c>
      <c r="I65" s="11">
        <f t="shared" si="41"/>
        <v>296.756331006452</v>
      </c>
      <c r="J65" s="11">
        <f t="shared" si="42"/>
        <v>0.296952557773208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2.69812316339514</v>
      </c>
      <c r="P65" s="11">
        <f t="shared" si="45"/>
        <v>0.801214574557326</v>
      </c>
      <c r="Q65" s="16">
        <f t="shared" si="46"/>
        <v>0.0801214574557326</v>
      </c>
      <c r="R65" s="11">
        <f t="shared" si="47"/>
        <v>0.13797</v>
      </c>
      <c r="S65" s="17">
        <f t="shared" si="48"/>
        <v>0.580716514138817</v>
      </c>
      <c r="T65" s="3">
        <v>0.01</v>
      </c>
      <c r="U65" s="18">
        <f t="shared" si="49"/>
        <v>0.00580716514138817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0.0238571651413882</v>
      </c>
      <c r="AR65" s="25">
        <f t="shared" si="55"/>
        <v>137.97</v>
      </c>
      <c r="AS65" s="1">
        <f t="shared" si="56"/>
        <v>0.1</v>
      </c>
      <c r="AT65" s="2">
        <f>$E$5/12</f>
        <v>2.71666666666667</v>
      </c>
      <c r="AU65" s="1">
        <f t="shared" si="57"/>
        <v>5991.21159120676</v>
      </c>
    </row>
    <row r="66" s="1" customFormat="1" spans="1:47">
      <c r="A66" s="6"/>
      <c r="B66" s="6"/>
      <c r="C66" s="9">
        <v>6</v>
      </c>
      <c r="D66" s="34">
        <v>24.8437892543333</v>
      </c>
      <c r="E66" s="13">
        <f t="shared" si="58"/>
        <v>23.6063310064516</v>
      </c>
      <c r="F66" s="9" t="s">
        <v>107</v>
      </c>
      <c r="G66" s="6">
        <v>7</v>
      </c>
      <c r="H66" s="11">
        <f t="shared" si="40"/>
        <v>24.8437892543333</v>
      </c>
      <c r="I66" s="11">
        <f t="shared" si="41"/>
        <v>297.993789254333</v>
      </c>
      <c r="J66" s="11">
        <f t="shared" si="42"/>
        <v>0.340298510480918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3.27660858883782</v>
      </c>
      <c r="P66" s="11">
        <f t="shared" si="45"/>
        <v>1.11502502221049</v>
      </c>
      <c r="Q66" s="16">
        <f t="shared" si="46"/>
        <v>0.111502502221049</v>
      </c>
      <c r="R66" s="11">
        <f t="shared" si="47"/>
        <v>0.13797</v>
      </c>
      <c r="S66" s="17">
        <f t="shared" si="48"/>
        <v>0.80816483453685</v>
      </c>
      <c r="T66" s="3">
        <v>0.01</v>
      </c>
      <c r="U66" s="18">
        <f t="shared" si="49"/>
        <v>0.00808164834536849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0.0312816483453685</v>
      </c>
      <c r="AR66" s="25">
        <f t="shared" si="55"/>
        <v>137.97</v>
      </c>
      <c r="AS66" s="1">
        <f t="shared" si="56"/>
        <v>0.1</v>
      </c>
      <c r="AT66" s="2">
        <f>$E$5/12</f>
        <v>2.71666666666667</v>
      </c>
      <c r="AU66" s="1">
        <f t="shared" si="57"/>
        <v>7855.7101419268</v>
      </c>
    </row>
    <row r="67" s="1" customFormat="1" spans="1:47">
      <c r="A67" s="6"/>
      <c r="B67" s="6"/>
      <c r="C67" s="9">
        <v>7</v>
      </c>
      <c r="D67" s="34">
        <v>29.5843114135484</v>
      </c>
      <c r="E67" s="13">
        <f t="shared" si="58"/>
        <v>24.8437892543333</v>
      </c>
      <c r="F67" s="9" t="s">
        <v>107</v>
      </c>
      <c r="G67" s="6">
        <v>8</v>
      </c>
      <c r="H67" s="11">
        <f t="shared" si="40"/>
        <v>29.5843114135484</v>
      </c>
      <c r="I67" s="11">
        <f t="shared" si="41"/>
        <v>302.734311413548</v>
      </c>
      <c r="J67" s="11">
        <f t="shared" si="42"/>
        <v>0.56763200610014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3.54128356662733</v>
      </c>
      <c r="P67" s="11">
        <f t="shared" si="45"/>
        <v>2.01014589509413</v>
      </c>
      <c r="Q67" s="16">
        <f t="shared" si="46"/>
        <v>0.201014589509413</v>
      </c>
      <c r="R67" s="11">
        <f t="shared" si="47"/>
        <v>0.13797</v>
      </c>
      <c r="S67" s="17">
        <f t="shared" si="48"/>
        <v>1.45694418721036</v>
      </c>
      <c r="T67" s="3">
        <v>0.01</v>
      </c>
      <c r="U67" s="18">
        <f t="shared" si="49"/>
        <v>0.0145694418721035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0.0377694418721035</v>
      </c>
      <c r="AR67" s="25">
        <f t="shared" si="55"/>
        <v>137.97</v>
      </c>
      <c r="AS67" s="1">
        <f t="shared" si="56"/>
        <v>0.1</v>
      </c>
      <c r="AT67" s="2">
        <f>$E$5/12</f>
        <v>2.71666666666667</v>
      </c>
      <c r="AU67" s="1">
        <f t="shared" si="57"/>
        <v>9484.97931738716</v>
      </c>
    </row>
    <row r="68" s="1" customFormat="1" spans="1:47">
      <c r="A68" s="6"/>
      <c r="B68" s="6"/>
      <c r="C68" s="9">
        <v>8</v>
      </c>
      <c r="D68" s="34">
        <v>29.2391800996774</v>
      </c>
      <c r="E68" s="13">
        <f t="shared" si="58"/>
        <v>29.5843114135484</v>
      </c>
      <c r="F68" s="9" t="s">
        <v>107</v>
      </c>
      <c r="G68" s="6">
        <v>9</v>
      </c>
      <c r="H68" s="11">
        <f t="shared" si="40"/>
        <v>29.2391800996774</v>
      </c>
      <c r="I68" s="11">
        <f t="shared" si="41"/>
        <v>302.389180099677</v>
      </c>
      <c r="J68" s="11">
        <f t="shared" si="42"/>
        <v>0.54717263671696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2.9108376715332</v>
      </c>
      <c r="P68" s="11">
        <f t="shared" si="45"/>
        <v>1.59273072378788</v>
      </c>
      <c r="Q68" s="16">
        <f t="shared" si="46"/>
        <v>0.159273072378788</v>
      </c>
      <c r="R68" s="11">
        <f t="shared" si="47"/>
        <v>0.13797</v>
      </c>
      <c r="S68" s="17">
        <f t="shared" si="48"/>
        <v>1.15440365571347</v>
      </c>
      <c r="T68" s="3">
        <v>0.01</v>
      </c>
      <c r="U68" s="18">
        <f t="shared" si="49"/>
        <v>0.0115440365571347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0.0295940365571347</v>
      </c>
      <c r="AR68" s="25">
        <f t="shared" si="55"/>
        <v>137.97</v>
      </c>
      <c r="AS68" s="1">
        <f t="shared" si="56"/>
        <v>0.1</v>
      </c>
      <c r="AT68" s="2">
        <f>$E$5/12</f>
        <v>2.71666666666667</v>
      </c>
      <c r="AU68" s="1">
        <f t="shared" si="57"/>
        <v>7431.90290216457</v>
      </c>
    </row>
    <row r="69" s="1" customFormat="1" spans="1:47">
      <c r="A69" s="6"/>
      <c r="B69" s="6"/>
      <c r="C69" s="9">
        <v>9</v>
      </c>
      <c r="D69" s="34">
        <v>26.5941197433333</v>
      </c>
      <c r="E69" s="13">
        <f t="shared" si="58"/>
        <v>29.2391800996774</v>
      </c>
      <c r="F69" s="9" t="s">
        <v>107</v>
      </c>
      <c r="G69" s="6">
        <v>10</v>
      </c>
      <c r="H69" s="11">
        <f t="shared" si="40"/>
        <v>26.5941197433333</v>
      </c>
      <c r="I69" s="11">
        <f t="shared" si="41"/>
        <v>299.744119743333</v>
      </c>
      <c r="J69" s="11">
        <f t="shared" si="42"/>
        <v>0.411835094978986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2.69780694774532</v>
      </c>
      <c r="P69" s="11">
        <f t="shared" si="45"/>
        <v>1.11105158055966</v>
      </c>
      <c r="Q69" s="16">
        <f t="shared" si="46"/>
        <v>0.111105158055966</v>
      </c>
      <c r="R69" s="11">
        <f t="shared" si="47"/>
        <v>0.13797</v>
      </c>
      <c r="S69" s="17">
        <f t="shared" si="48"/>
        <v>0.805284902920681</v>
      </c>
      <c r="T69" s="3">
        <v>0.01</v>
      </c>
      <c r="U69" s="18">
        <f t="shared" si="49"/>
        <v>0.00805284902920681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0.0261028490292068</v>
      </c>
      <c r="AR69" s="25">
        <f t="shared" si="55"/>
        <v>137.97</v>
      </c>
      <c r="AS69" s="1">
        <f t="shared" si="56"/>
        <v>0.1</v>
      </c>
      <c r="AT69" s="2">
        <f>$E$5/12</f>
        <v>2.71666666666667</v>
      </c>
      <c r="AU69" s="1">
        <f t="shared" si="57"/>
        <v>6555.16658163202</v>
      </c>
    </row>
    <row r="70" s="1" customFormat="1" spans="1:47">
      <c r="A70" s="6"/>
      <c r="B70" s="6"/>
      <c r="C70" s="9">
        <v>10</v>
      </c>
      <c r="D70" s="34">
        <v>19.7227080706452</v>
      </c>
      <c r="E70" s="13">
        <f t="shared" si="58"/>
        <v>26.5941197433333</v>
      </c>
      <c r="F70" s="9" t="s">
        <v>107</v>
      </c>
      <c r="G70" s="6">
        <v>11</v>
      </c>
      <c r="H70" s="11">
        <f t="shared" si="40"/>
        <v>19.7227080706452</v>
      </c>
      <c r="I70" s="11">
        <f t="shared" si="41"/>
        <v>292.872708070645</v>
      </c>
      <c r="J70" s="11">
        <f t="shared" si="42"/>
        <v>0.192190597159388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1.50741759882638</v>
      </c>
      <c r="O70" s="11">
        <f t="shared" si="59"/>
        <v>1.45903776835928</v>
      </c>
      <c r="P70" s="11">
        <f t="shared" si="45"/>
        <v>0.280413339979071</v>
      </c>
      <c r="Q70" s="16">
        <f t="shared" si="46"/>
        <v>0.0280413339979071</v>
      </c>
      <c r="R70" s="11">
        <f t="shared" si="47"/>
        <v>0.13797</v>
      </c>
      <c r="S70" s="17">
        <f t="shared" si="48"/>
        <v>0.203242255547635</v>
      </c>
      <c r="T70" s="3">
        <v>0.01</v>
      </c>
      <c r="U70" s="18">
        <f t="shared" si="49"/>
        <v>0.00203242255547635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0.0143324225554763</v>
      </c>
      <c r="AR70" s="25">
        <f t="shared" si="55"/>
        <v>137.97</v>
      </c>
      <c r="AS70" s="1">
        <f t="shared" si="56"/>
        <v>0.1</v>
      </c>
      <c r="AT70" s="2">
        <f>$E$5/12</f>
        <v>2.71666666666667</v>
      </c>
      <c r="AU70" s="1">
        <f t="shared" si="57"/>
        <v>3599.27827281857</v>
      </c>
    </row>
    <row r="71" s="1" customFormat="1" spans="1:48">
      <c r="A71" s="6"/>
      <c r="B71" s="6"/>
      <c r="C71" s="9">
        <v>11</v>
      </c>
      <c r="D71" s="34">
        <v>14.3203303539667</v>
      </c>
      <c r="E71" s="13">
        <f t="shared" si="58"/>
        <v>19.7227080706452</v>
      </c>
      <c r="F71" s="9" t="s">
        <v>109</v>
      </c>
      <c r="G71" s="6">
        <v>12</v>
      </c>
      <c r="H71" s="11">
        <f t="shared" si="40"/>
        <v>14.3203303539667</v>
      </c>
      <c r="I71" s="11">
        <f t="shared" si="41"/>
        <v>287.470330353967</v>
      </c>
      <c r="J71" s="11">
        <f t="shared" si="42"/>
        <v>0.102894602220034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2.55832442838021</v>
      </c>
      <c r="P71" s="11">
        <f t="shared" si="45"/>
        <v>0.263237774407979</v>
      </c>
      <c r="Q71" s="16">
        <f t="shared" si="46"/>
        <v>0.0263237774407979</v>
      </c>
      <c r="R71" s="11">
        <f t="shared" si="47"/>
        <v>0.13797</v>
      </c>
      <c r="S71" s="17">
        <f t="shared" si="48"/>
        <v>0.190793487285626</v>
      </c>
      <c r="T71" s="3">
        <v>0.01</v>
      </c>
      <c r="U71" s="18">
        <f t="shared" si="49"/>
        <v>0.00190793487285626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0.0142079348728563</v>
      </c>
      <c r="AR71" s="25">
        <f t="shared" si="55"/>
        <v>137.97</v>
      </c>
      <c r="AS71" s="1">
        <f t="shared" si="56"/>
        <v>0.1</v>
      </c>
      <c r="AT71" s="2">
        <f>$E$5/12</f>
        <v>2.71666666666667</v>
      </c>
      <c r="AU71" s="1">
        <f t="shared" si="57"/>
        <v>3568.01588088492</v>
      </c>
      <c r="AV71" s="1">
        <f>SUM(AU60:AU71)</f>
        <v>64976.1623078394</v>
      </c>
    </row>
    <row r="72" s="1" customFormat="1" spans="1:46">
      <c r="A72" s="6"/>
      <c r="B72" s="6"/>
      <c r="C72" s="9">
        <v>12</v>
      </c>
      <c r="D72" s="34">
        <v>8.43921675329032</v>
      </c>
      <c r="E72" s="13">
        <f t="shared" si="58"/>
        <v>14.3203303539667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10</v>
      </c>
      <c r="E76" s="9"/>
      <c r="F76" s="9"/>
      <c r="G76" s="6">
        <v>1</v>
      </c>
      <c r="H76" s="11">
        <f t="shared" ref="H76:H87" si="60">E77</f>
        <v>10</v>
      </c>
      <c r="I76" s="11">
        <f t="shared" ref="I76:I87" si="61">H76+273.15</f>
        <v>283.15</v>
      </c>
      <c r="J76" s="11">
        <f t="shared" ref="J76:J87" si="62">EXP(($C$18*(I76-$C$16))/($C$19*I76*$C$16))</f>
        <v>0.0613689768727766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0.00480286398209864</v>
      </c>
      <c r="Q76" s="16">
        <f t="shared" ref="Q76:Q87" si="66">P76*$B$78</f>
        <v>0.000624372317672824</v>
      </c>
      <c r="R76" s="11">
        <f t="shared" ref="R76:R87" si="67">L76*$B$78</f>
        <v>0.0101740708333333</v>
      </c>
      <c r="S76" s="17">
        <f t="shared" ref="S76:S87" si="68">Q76/R76</f>
        <v>0.0613689768727767</v>
      </c>
      <c r="T76" s="3">
        <v>0.01</v>
      </c>
      <c r="U76" s="18">
        <f t="shared" ref="U76:U87" si="69">S76*T76</f>
        <v>0.000613689768727767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0.0122136897687278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108</v>
      </c>
      <c r="B77" s="6">
        <v>1</v>
      </c>
      <c r="C77" s="9">
        <v>1</v>
      </c>
      <c r="D77" s="34">
        <v>9.38911693264516</v>
      </c>
      <c r="E77" s="13">
        <f t="shared" ref="E77:E88" si="78">D76</f>
        <v>10</v>
      </c>
      <c r="F77" s="9" t="s">
        <v>107</v>
      </c>
      <c r="G77" s="6">
        <v>2</v>
      </c>
      <c r="H77" s="11">
        <f t="shared" si="60"/>
        <v>9.38911693264516</v>
      </c>
      <c r="I77" s="11">
        <f t="shared" si="61"/>
        <v>282.539116932645</v>
      </c>
      <c r="J77" s="11">
        <f t="shared" si="62"/>
        <v>0.0569717102644214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0.151721302684568</v>
      </c>
      <c r="P77" s="11">
        <f t="shared" si="65"/>
        <v>0.00864382209748579</v>
      </c>
      <c r="Q77" s="16">
        <f t="shared" si="66"/>
        <v>0.00112369687267315</v>
      </c>
      <c r="R77" s="11">
        <f t="shared" si="67"/>
        <v>0.0101740708333333</v>
      </c>
      <c r="S77" s="17">
        <f t="shared" si="68"/>
        <v>0.110447124959223</v>
      </c>
      <c r="T77" s="3">
        <v>0.01</v>
      </c>
      <c r="U77" s="18">
        <f t="shared" si="69"/>
        <v>0.00110447124959223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0.0127044712495922</v>
      </c>
      <c r="AR77" s="25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34">
        <v>10.0002397528929</v>
      </c>
      <c r="E78" s="13">
        <f t="shared" si="78"/>
        <v>9.38911693264516</v>
      </c>
      <c r="F78" s="9" t="s">
        <v>107</v>
      </c>
      <c r="G78" s="6">
        <v>3</v>
      </c>
      <c r="H78" s="11">
        <f t="shared" si="60"/>
        <v>10.0002397528929</v>
      </c>
      <c r="I78" s="11">
        <f t="shared" si="61"/>
        <v>283.150239752893</v>
      </c>
      <c r="J78" s="11">
        <f t="shared" si="62"/>
        <v>0.0613707637772113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0.221339563920415</v>
      </c>
      <c r="P78" s="11">
        <f t="shared" si="65"/>
        <v>0.0135837780919108</v>
      </c>
      <c r="Q78" s="16">
        <f t="shared" si="66"/>
        <v>0.0017658911519484</v>
      </c>
      <c r="R78" s="11">
        <f t="shared" si="67"/>
        <v>0.0101740708333333</v>
      </c>
      <c r="S78" s="17">
        <f t="shared" si="68"/>
        <v>0.173567805932981</v>
      </c>
      <c r="T78" s="3">
        <v>0.01</v>
      </c>
      <c r="U78" s="18">
        <f t="shared" si="69"/>
        <v>0.00173567805932981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0.0133356780593298</v>
      </c>
      <c r="AR78" s="25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34">
        <v>12.4626534734839</v>
      </c>
      <c r="E79" s="13">
        <f t="shared" si="78"/>
        <v>10.0002397528929</v>
      </c>
      <c r="F79" s="9" t="s">
        <v>107</v>
      </c>
      <c r="G79" s="6">
        <v>4</v>
      </c>
      <c r="H79" s="11">
        <f t="shared" si="60"/>
        <v>12.4626534734839</v>
      </c>
      <c r="I79" s="11">
        <f t="shared" si="61"/>
        <v>285.612653473484</v>
      </c>
      <c r="J79" s="11">
        <f t="shared" si="62"/>
        <v>0.082550043070806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0.286017869161838</v>
      </c>
      <c r="P79" s="11">
        <f t="shared" si="65"/>
        <v>0.0236107874183299</v>
      </c>
      <c r="Q79" s="16">
        <f t="shared" si="66"/>
        <v>0.00306940236438288</v>
      </c>
      <c r="R79" s="11">
        <f t="shared" si="67"/>
        <v>0.0101740708333333</v>
      </c>
      <c r="S79" s="17">
        <f t="shared" si="68"/>
        <v>0.301688715821262</v>
      </c>
      <c r="T79" s="3">
        <v>0.01</v>
      </c>
      <c r="U79" s="18">
        <f t="shared" si="69"/>
        <v>0.00301688715821262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0.0221168871582126</v>
      </c>
      <c r="AR79" s="25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34">
        <v>19.224855186</v>
      </c>
      <c r="E80" s="13">
        <f t="shared" si="78"/>
        <v>12.4626534734839</v>
      </c>
      <c r="F80" s="9" t="s">
        <v>107</v>
      </c>
      <c r="G80" s="6">
        <v>5</v>
      </c>
      <c r="H80" s="11">
        <f t="shared" si="60"/>
        <v>19.224855186</v>
      </c>
      <c r="I80" s="11">
        <f t="shared" si="61"/>
        <v>292.374855186</v>
      </c>
      <c r="J80" s="11">
        <f t="shared" si="62"/>
        <v>0.18161280187574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0.249286727656333</v>
      </c>
      <c r="O80" s="11">
        <f t="shared" si="79"/>
        <v>0.0913824374205087</v>
      </c>
      <c r="P80" s="11">
        <f t="shared" si="65"/>
        <v>0.0165962205021731</v>
      </c>
      <c r="Q80" s="16">
        <f t="shared" si="66"/>
        <v>0.0021575086652825</v>
      </c>
      <c r="R80" s="11">
        <f t="shared" si="67"/>
        <v>0.0101740708333333</v>
      </c>
      <c r="S80" s="17">
        <f t="shared" si="68"/>
        <v>0.21205952864156</v>
      </c>
      <c r="T80" s="3">
        <v>0.01</v>
      </c>
      <c r="U80" s="18">
        <f t="shared" si="69"/>
        <v>0.0021205952864156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0.0212205952864156</v>
      </c>
      <c r="AR80" s="25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34">
        <v>23.6063310064516</v>
      </c>
      <c r="E81" s="13">
        <f t="shared" si="78"/>
        <v>19.224855186</v>
      </c>
      <c r="F81" s="9" t="s">
        <v>109</v>
      </c>
      <c r="G81" s="6">
        <v>6</v>
      </c>
      <c r="H81" s="11">
        <f t="shared" si="60"/>
        <v>23.6063310064516</v>
      </c>
      <c r="I81" s="11">
        <f t="shared" si="61"/>
        <v>296.756331006452</v>
      </c>
      <c r="J81" s="11">
        <f t="shared" si="62"/>
        <v>0.296952557773208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0.153048300251669</v>
      </c>
      <c r="P81" s="11">
        <f t="shared" si="65"/>
        <v>0.0454480842225749</v>
      </c>
      <c r="Q81" s="16">
        <f t="shared" si="66"/>
        <v>0.00590825094893474</v>
      </c>
      <c r="R81" s="11">
        <f t="shared" si="67"/>
        <v>0.0101740708333333</v>
      </c>
      <c r="S81" s="17">
        <f t="shared" si="68"/>
        <v>0.580716514138819</v>
      </c>
      <c r="T81" s="3">
        <v>0.01</v>
      </c>
      <c r="U81" s="18">
        <f t="shared" si="69"/>
        <v>0.00580716514138819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0.0249071651413882</v>
      </c>
      <c r="AR81" s="25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34">
        <v>24.8437892543333</v>
      </c>
      <c r="E82" s="13">
        <f t="shared" si="78"/>
        <v>23.6063310064516</v>
      </c>
      <c r="F82" s="9" t="s">
        <v>107</v>
      </c>
      <c r="G82" s="6">
        <v>7</v>
      </c>
      <c r="H82" s="11">
        <f t="shared" si="60"/>
        <v>24.8437892543333</v>
      </c>
      <c r="I82" s="11">
        <f t="shared" si="61"/>
        <v>297.993789254333</v>
      </c>
      <c r="J82" s="11">
        <f t="shared" si="62"/>
        <v>0.340298510480918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0.185862299362427</v>
      </c>
      <c r="P82" s="11">
        <f t="shared" si="65"/>
        <v>0.0632486636275924</v>
      </c>
      <c r="Q82" s="16">
        <f t="shared" si="66"/>
        <v>0.00822232627158702</v>
      </c>
      <c r="R82" s="11">
        <f t="shared" si="67"/>
        <v>0.0101740708333333</v>
      </c>
      <c r="S82" s="17">
        <f t="shared" si="68"/>
        <v>0.808164834536852</v>
      </c>
      <c r="T82" s="3">
        <v>0.01</v>
      </c>
      <c r="U82" s="18">
        <f t="shared" si="69"/>
        <v>0.00808164834536852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0.0329816483453685</v>
      </c>
      <c r="AR82" s="25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34">
        <v>29.5843114135484</v>
      </c>
      <c r="E83" s="13">
        <f t="shared" si="78"/>
        <v>24.8437892543333</v>
      </c>
      <c r="F83" s="9" t="s">
        <v>107</v>
      </c>
      <c r="G83" s="6">
        <v>8</v>
      </c>
      <c r="H83" s="11">
        <f t="shared" si="60"/>
        <v>29.5843114135484</v>
      </c>
      <c r="I83" s="11">
        <f t="shared" si="61"/>
        <v>302.734311413548</v>
      </c>
      <c r="J83" s="11">
        <f t="shared" si="62"/>
        <v>0.56763200610014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0.200875719068168</v>
      </c>
      <c r="P83" s="11">
        <f t="shared" si="65"/>
        <v>0.114023487391472</v>
      </c>
      <c r="Q83" s="16">
        <f t="shared" si="66"/>
        <v>0.0148230533608914</v>
      </c>
      <c r="R83" s="11">
        <f t="shared" si="67"/>
        <v>0.0101740708333333</v>
      </c>
      <c r="S83" s="17">
        <f t="shared" si="68"/>
        <v>1.45694418721036</v>
      </c>
      <c r="T83" s="3">
        <v>0.01</v>
      </c>
      <c r="U83" s="18">
        <f t="shared" si="69"/>
        <v>0.0145694418721036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0.0394694418721036</v>
      </c>
      <c r="AR83" s="25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34">
        <v>29.2391800996774</v>
      </c>
      <c r="E84" s="13">
        <f t="shared" si="78"/>
        <v>29.5843114135484</v>
      </c>
      <c r="F84" s="9" t="s">
        <v>107</v>
      </c>
      <c r="G84" s="6">
        <v>9</v>
      </c>
      <c r="H84" s="11">
        <f t="shared" si="60"/>
        <v>29.2391800996774</v>
      </c>
      <c r="I84" s="11">
        <f t="shared" si="61"/>
        <v>302.389180099677</v>
      </c>
      <c r="J84" s="11">
        <f t="shared" si="62"/>
        <v>0.54717263671696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0.165114315010029</v>
      </c>
      <c r="P84" s="11">
        <f t="shared" si="65"/>
        <v>0.0903460351037523</v>
      </c>
      <c r="Q84" s="16">
        <f t="shared" si="66"/>
        <v>0.0117449845634878</v>
      </c>
      <c r="R84" s="11">
        <f t="shared" si="67"/>
        <v>0.0101740708333333</v>
      </c>
      <c r="S84" s="17">
        <f t="shared" si="68"/>
        <v>1.15440365571347</v>
      </c>
      <c r="T84" s="3">
        <v>0.01</v>
      </c>
      <c r="U84" s="18">
        <f t="shared" si="69"/>
        <v>0.0115440365571347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0.0306440365571347</v>
      </c>
      <c r="AR84" s="25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34">
        <v>26.5941197433333</v>
      </c>
      <c r="E85" s="13">
        <f t="shared" si="78"/>
        <v>29.2391800996774</v>
      </c>
      <c r="F85" s="9" t="s">
        <v>107</v>
      </c>
      <c r="G85" s="6">
        <v>10</v>
      </c>
      <c r="H85" s="11">
        <f t="shared" si="60"/>
        <v>26.5941197433333</v>
      </c>
      <c r="I85" s="11">
        <f t="shared" si="61"/>
        <v>299.744119743333</v>
      </c>
      <c r="J85" s="11">
        <f t="shared" si="62"/>
        <v>0.411835094978986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0.15303036323961</v>
      </c>
      <c r="P85" s="11">
        <f t="shared" si="65"/>
        <v>0.0630232741794536</v>
      </c>
      <c r="Q85" s="16">
        <f t="shared" si="66"/>
        <v>0.00819302564332896</v>
      </c>
      <c r="R85" s="11">
        <f t="shared" si="67"/>
        <v>0.0101740708333333</v>
      </c>
      <c r="S85" s="17">
        <f t="shared" si="68"/>
        <v>0.805284902920683</v>
      </c>
      <c r="T85" s="3">
        <v>0.01</v>
      </c>
      <c r="U85" s="18">
        <f t="shared" si="69"/>
        <v>0.00805284902920683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0.0271528490292068</v>
      </c>
      <c r="AR85" s="25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34">
        <v>19.7227080706452</v>
      </c>
      <c r="E86" s="13">
        <f t="shared" si="78"/>
        <v>26.5941197433333</v>
      </c>
      <c r="F86" s="9" t="s">
        <v>107</v>
      </c>
      <c r="G86" s="6">
        <v>11</v>
      </c>
      <c r="H86" s="11">
        <f t="shared" si="60"/>
        <v>19.7227080706452</v>
      </c>
      <c r="I86" s="11">
        <f t="shared" si="61"/>
        <v>292.872708070645</v>
      </c>
      <c r="J86" s="11">
        <f t="shared" si="62"/>
        <v>0.192190597159388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0.0855067346071486</v>
      </c>
      <c r="O86" s="11">
        <f t="shared" si="79"/>
        <v>0.0827624377863411</v>
      </c>
      <c r="P86" s="11">
        <f t="shared" si="65"/>
        <v>0.0159061623405236</v>
      </c>
      <c r="Q86" s="16">
        <f t="shared" si="66"/>
        <v>0.00206780110426807</v>
      </c>
      <c r="R86" s="11">
        <f t="shared" si="67"/>
        <v>0.0101740708333333</v>
      </c>
      <c r="S86" s="17">
        <f t="shared" si="68"/>
        <v>0.203242255547635</v>
      </c>
      <c r="T86" s="3">
        <v>0.01</v>
      </c>
      <c r="U86" s="18">
        <f t="shared" si="69"/>
        <v>0.00203242255547635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0.0136324225554764</v>
      </c>
      <c r="AR86" s="25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34">
        <v>14.3203303539667</v>
      </c>
      <c r="E87" s="13">
        <f t="shared" si="78"/>
        <v>19.7227080706452</v>
      </c>
      <c r="F87" s="9" t="s">
        <v>109</v>
      </c>
      <c r="G87" s="6">
        <v>12</v>
      </c>
      <c r="H87" s="11">
        <f t="shared" si="60"/>
        <v>14.3203303539667</v>
      </c>
      <c r="I87" s="11">
        <f t="shared" si="61"/>
        <v>287.470330353967</v>
      </c>
      <c r="J87" s="11">
        <f t="shared" si="62"/>
        <v>0.102894602220034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0.145118358779151</v>
      </c>
      <c r="P87" s="11">
        <f t="shared" si="65"/>
        <v>0.014931895801405</v>
      </c>
      <c r="Q87" s="16">
        <f t="shared" si="66"/>
        <v>0.00194114645418264</v>
      </c>
      <c r="R87" s="11">
        <f t="shared" si="67"/>
        <v>0.0101740708333333</v>
      </c>
      <c r="S87" s="17">
        <f t="shared" si="68"/>
        <v>0.190793487285627</v>
      </c>
      <c r="T87" s="3">
        <v>0.01</v>
      </c>
      <c r="U87" s="18">
        <f t="shared" si="69"/>
        <v>0.00190793487285627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0.0135079348728563</v>
      </c>
      <c r="AR87" s="25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34">
        <v>8.43921675329032</v>
      </c>
      <c r="E88" s="13">
        <f t="shared" si="78"/>
        <v>14.3203303539667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10</v>
      </c>
      <c r="E91" s="9"/>
      <c r="F91" s="9"/>
      <c r="G91" s="6">
        <v>1</v>
      </c>
      <c r="H91" s="11">
        <f t="shared" ref="H91:H102" si="80">E92</f>
        <v>10</v>
      </c>
      <c r="I91" s="11">
        <f t="shared" ref="I91:I102" si="81">H91+273.15</f>
        <v>283.15</v>
      </c>
      <c r="J91" s="11">
        <f t="shared" ref="J91:J102" si="82">EXP(($C$18*(I91-$C$16))/($C$19*I91*$C$16))</f>
        <v>0.0613689768727766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0.0046591327241812</v>
      </c>
      <c r="Q91" s="16">
        <f t="shared" ref="Q91:Q102" si="86">P91*$B$93</f>
        <v>0.000605687254143556</v>
      </c>
      <c r="R91" s="11">
        <f t="shared" ref="R91:R102" si="87">L91*$B$93</f>
        <v>0.0098696</v>
      </c>
      <c r="S91" s="17">
        <f t="shared" ref="S91:S102" si="88">Q91/R91</f>
        <v>0.0613689768727766</v>
      </c>
      <c r="T91" s="3">
        <v>0.01</v>
      </c>
      <c r="U91" s="18">
        <f t="shared" ref="U91:U102" si="89">S91*T91</f>
        <v>0.000613689768727766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0.0154136897687278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9.63333333333333</v>
      </c>
      <c r="AU91" s="1">
        <f t="shared" ref="AU91:AU102" si="96">AT91*10000*AS91*0.67*AR91*AQ91</f>
        <v>981.878060686606</v>
      </c>
    </row>
    <row r="92" s="1" customFormat="1" spans="1:47">
      <c r="A92" s="6" t="s">
        <v>108</v>
      </c>
      <c r="B92" s="6">
        <v>1</v>
      </c>
      <c r="C92" s="9">
        <v>1</v>
      </c>
      <c r="D92" s="34">
        <v>9.38911693264516</v>
      </c>
      <c r="E92" s="13">
        <f t="shared" ref="E92:E103" si="97">D91</f>
        <v>10</v>
      </c>
      <c r="F92" s="9" t="s">
        <v>107</v>
      </c>
      <c r="G92" s="6">
        <v>2</v>
      </c>
      <c r="H92" s="11">
        <f t="shared" si="80"/>
        <v>9.38911693264516</v>
      </c>
      <c r="I92" s="11">
        <f t="shared" si="81"/>
        <v>282.539116932645</v>
      </c>
      <c r="J92" s="11">
        <f t="shared" si="82"/>
        <v>0.0569717102644214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0.147180867275819</v>
      </c>
      <c r="P92" s="11">
        <f t="shared" si="85"/>
        <v>0.00838514572690421</v>
      </c>
      <c r="Q92" s="16">
        <f t="shared" si="86"/>
        <v>0.00109006894449755</v>
      </c>
      <c r="R92" s="11">
        <f t="shared" si="87"/>
        <v>0.0098696</v>
      </c>
      <c r="S92" s="17">
        <f t="shared" si="88"/>
        <v>0.110447124959223</v>
      </c>
      <c r="T92" s="3">
        <v>0.01</v>
      </c>
      <c r="U92" s="18">
        <f t="shared" si="89"/>
        <v>0.00110447124959223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0.0159044712495922</v>
      </c>
      <c r="AR92" s="25">
        <f t="shared" si="93"/>
        <v>7.592</v>
      </c>
      <c r="AS92" s="1">
        <f t="shared" si="94"/>
        <v>0.13</v>
      </c>
      <c r="AT92" s="2">
        <f t="shared" si="95"/>
        <v>9.63333333333333</v>
      </c>
      <c r="AU92" s="1">
        <f t="shared" si="96"/>
        <v>1013.14166958769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34">
        <v>10.0002397528929</v>
      </c>
      <c r="E93" s="13">
        <f t="shared" si="97"/>
        <v>9.38911693264516</v>
      </c>
      <c r="F93" s="9" t="s">
        <v>107</v>
      </c>
      <c r="G93" s="6">
        <v>3</v>
      </c>
      <c r="H93" s="11">
        <f t="shared" si="80"/>
        <v>10.0002397528929</v>
      </c>
      <c r="I93" s="11">
        <f t="shared" si="81"/>
        <v>283.150239752893</v>
      </c>
      <c r="J93" s="11">
        <f t="shared" si="82"/>
        <v>0.0613707637772113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0.214715721548915</v>
      </c>
      <c r="P93" s="11">
        <f t="shared" si="85"/>
        <v>0.0131772678264319</v>
      </c>
      <c r="Q93" s="16">
        <f t="shared" si="86"/>
        <v>0.00171304481743615</v>
      </c>
      <c r="R93" s="11">
        <f t="shared" si="87"/>
        <v>0.0098696</v>
      </c>
      <c r="S93" s="17">
        <f t="shared" si="88"/>
        <v>0.173567805932981</v>
      </c>
      <c r="T93" s="3">
        <v>0.01</v>
      </c>
      <c r="U93" s="18">
        <f t="shared" si="89"/>
        <v>0.00173567805932981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0.0165356780593298</v>
      </c>
      <c r="AR93" s="25">
        <f t="shared" si="93"/>
        <v>7.592</v>
      </c>
      <c r="AS93" s="1">
        <f t="shared" si="94"/>
        <v>0.13</v>
      </c>
      <c r="AT93" s="2">
        <f t="shared" si="95"/>
        <v>9.63333333333333</v>
      </c>
      <c r="AU93" s="1">
        <f t="shared" si="96"/>
        <v>1053.35060901339</v>
      </c>
    </row>
    <row r="94" s="1" customFormat="1" spans="1:47">
      <c r="A94" s="6"/>
      <c r="B94" s="6"/>
      <c r="C94" s="9">
        <v>3</v>
      </c>
      <c r="D94" s="34">
        <v>12.4626534734839</v>
      </c>
      <c r="E94" s="13">
        <f t="shared" si="97"/>
        <v>10.0002397528929</v>
      </c>
      <c r="F94" s="9" t="s">
        <v>107</v>
      </c>
      <c r="G94" s="6">
        <v>4</v>
      </c>
      <c r="H94" s="11">
        <f t="shared" si="80"/>
        <v>12.4626534734839</v>
      </c>
      <c r="I94" s="11">
        <f t="shared" si="81"/>
        <v>285.612653473484</v>
      </c>
      <c r="J94" s="11">
        <f t="shared" si="82"/>
        <v>0.082550043070806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0.277458453722483</v>
      </c>
      <c r="P94" s="11">
        <f t="shared" si="85"/>
        <v>0.0229042073051502</v>
      </c>
      <c r="Q94" s="16">
        <f t="shared" si="86"/>
        <v>0.00297754694966952</v>
      </c>
      <c r="R94" s="11">
        <f t="shared" si="87"/>
        <v>0.0098696</v>
      </c>
      <c r="S94" s="17">
        <f t="shared" si="88"/>
        <v>0.301688715821261</v>
      </c>
      <c r="T94" s="3">
        <v>0.01</v>
      </c>
      <c r="U94" s="18">
        <f t="shared" si="89"/>
        <v>0.00301688715821262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0.0301168871582126</v>
      </c>
      <c r="AR94" s="25">
        <f t="shared" si="93"/>
        <v>7.592</v>
      </c>
      <c r="AS94" s="1">
        <f t="shared" si="94"/>
        <v>0.13</v>
      </c>
      <c r="AT94" s="2">
        <f t="shared" si="95"/>
        <v>9.63333333333333</v>
      </c>
      <c r="AU94" s="1">
        <f t="shared" si="96"/>
        <v>1918.49655731484</v>
      </c>
    </row>
    <row r="95" s="1" customFormat="1" spans="1:47">
      <c r="A95" s="6"/>
      <c r="B95" s="6"/>
      <c r="C95" s="9">
        <v>4</v>
      </c>
      <c r="D95" s="34">
        <v>19.224855186</v>
      </c>
      <c r="E95" s="13">
        <f t="shared" si="97"/>
        <v>12.4626534734839</v>
      </c>
      <c r="F95" s="9" t="s">
        <v>107</v>
      </c>
      <c r="G95" s="6">
        <v>5</v>
      </c>
      <c r="H95" s="11">
        <f t="shared" si="80"/>
        <v>19.224855186</v>
      </c>
      <c r="I95" s="11">
        <f t="shared" si="81"/>
        <v>292.374855186</v>
      </c>
      <c r="J95" s="11">
        <f t="shared" si="82"/>
        <v>0.18161280187574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0.241826534096466</v>
      </c>
      <c r="O95" s="11">
        <f t="shared" si="98"/>
        <v>0.0886477123208666</v>
      </c>
      <c r="P95" s="11">
        <f t="shared" si="85"/>
        <v>0.0160995594144672</v>
      </c>
      <c r="Q95" s="16">
        <f t="shared" si="86"/>
        <v>0.00209294272388073</v>
      </c>
      <c r="R95" s="11">
        <f t="shared" si="87"/>
        <v>0.0098696</v>
      </c>
      <c r="S95" s="17">
        <f t="shared" si="88"/>
        <v>0.212059528641559</v>
      </c>
      <c r="T95" s="3">
        <v>0.01</v>
      </c>
      <c r="U95" s="18">
        <f t="shared" si="89"/>
        <v>0.00212059528641559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0.0292205952864156</v>
      </c>
      <c r="AR95" s="25">
        <f t="shared" si="93"/>
        <v>7.592</v>
      </c>
      <c r="AS95" s="1">
        <f t="shared" si="94"/>
        <v>0.13</v>
      </c>
      <c r="AT95" s="2">
        <f t="shared" si="95"/>
        <v>9.63333333333333</v>
      </c>
      <c r="AU95" s="1">
        <f t="shared" si="96"/>
        <v>1861.40125190168</v>
      </c>
    </row>
    <row r="96" s="1" customFormat="1" spans="1:47">
      <c r="A96" s="6"/>
      <c r="B96" s="6"/>
      <c r="C96" s="9">
        <v>5</v>
      </c>
      <c r="D96" s="34">
        <v>23.6063310064516</v>
      </c>
      <c r="E96" s="13">
        <f t="shared" si="97"/>
        <v>19.224855186</v>
      </c>
      <c r="F96" s="9" t="s">
        <v>109</v>
      </c>
      <c r="G96" s="6">
        <v>6</v>
      </c>
      <c r="H96" s="11">
        <f t="shared" si="80"/>
        <v>23.6063310064516</v>
      </c>
      <c r="I96" s="11">
        <f t="shared" si="81"/>
        <v>296.756331006452</v>
      </c>
      <c r="J96" s="11">
        <f t="shared" si="82"/>
        <v>0.296952557773208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0.148468152906399</v>
      </c>
      <c r="P96" s="11">
        <f t="shared" si="85"/>
        <v>0.044087997753419</v>
      </c>
      <c r="Q96" s="16">
        <f t="shared" si="86"/>
        <v>0.00573143970794447</v>
      </c>
      <c r="R96" s="11">
        <f t="shared" si="87"/>
        <v>0.0098696</v>
      </c>
      <c r="S96" s="17">
        <f t="shared" si="88"/>
        <v>0.580716514138817</v>
      </c>
      <c r="T96" s="3">
        <v>0.01</v>
      </c>
      <c r="U96" s="18">
        <f t="shared" si="89"/>
        <v>0.00580716514138817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0.0329071651413882</v>
      </c>
      <c r="AR96" s="25">
        <f t="shared" si="93"/>
        <v>7.592</v>
      </c>
      <c r="AS96" s="1">
        <f t="shared" si="94"/>
        <v>0.13</v>
      </c>
      <c r="AT96" s="2">
        <f t="shared" si="95"/>
        <v>9.63333333333333</v>
      </c>
      <c r="AU96" s="1">
        <f t="shared" si="96"/>
        <v>2096.24197557643</v>
      </c>
    </row>
    <row r="97" s="1" customFormat="1" spans="1:47">
      <c r="A97" s="6"/>
      <c r="B97" s="6"/>
      <c r="C97" s="9">
        <v>6</v>
      </c>
      <c r="D97" s="34">
        <v>24.8437892543333</v>
      </c>
      <c r="E97" s="13">
        <f t="shared" si="97"/>
        <v>23.6063310064516</v>
      </c>
      <c r="F97" s="9" t="s">
        <v>107</v>
      </c>
      <c r="G97" s="6">
        <v>7</v>
      </c>
      <c r="H97" s="11">
        <f t="shared" si="80"/>
        <v>24.8437892543333</v>
      </c>
      <c r="I97" s="11">
        <f t="shared" si="81"/>
        <v>297.993789254333</v>
      </c>
      <c r="J97" s="11">
        <f t="shared" si="82"/>
        <v>0.340298510480918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0.18030015515298</v>
      </c>
      <c r="P97" s="11">
        <f t="shared" si="85"/>
        <v>0.0613558742380376</v>
      </c>
      <c r="Q97" s="16">
        <f t="shared" si="86"/>
        <v>0.00797626365094489</v>
      </c>
      <c r="R97" s="11">
        <f t="shared" si="87"/>
        <v>0.0098696</v>
      </c>
      <c r="S97" s="17">
        <f t="shared" si="88"/>
        <v>0.80816483453685</v>
      </c>
      <c r="T97" s="3">
        <v>0.01</v>
      </c>
      <c r="U97" s="18">
        <f t="shared" si="89"/>
        <v>0.0080816483453685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0.0425816483453685</v>
      </c>
      <c r="AR97" s="25">
        <f t="shared" si="93"/>
        <v>7.592</v>
      </c>
      <c r="AS97" s="1">
        <f t="shared" si="94"/>
        <v>0.13</v>
      </c>
      <c r="AT97" s="2">
        <f t="shared" si="95"/>
        <v>9.63333333333333</v>
      </c>
      <c r="AU97" s="1">
        <f t="shared" si="96"/>
        <v>2712.52288877749</v>
      </c>
    </row>
    <row r="98" s="1" customFormat="1" spans="1:47">
      <c r="A98" s="6"/>
      <c r="B98" s="6"/>
      <c r="C98" s="9">
        <v>7</v>
      </c>
      <c r="D98" s="34">
        <v>29.5843114135484</v>
      </c>
      <c r="E98" s="13">
        <f t="shared" si="97"/>
        <v>24.8437892543333</v>
      </c>
      <c r="F98" s="9" t="s">
        <v>107</v>
      </c>
      <c r="G98" s="6">
        <v>8</v>
      </c>
      <c r="H98" s="11">
        <f t="shared" si="80"/>
        <v>29.5843114135484</v>
      </c>
      <c r="I98" s="11">
        <f t="shared" si="81"/>
        <v>302.734311413548</v>
      </c>
      <c r="J98" s="11">
        <f t="shared" si="82"/>
        <v>0.56763200610014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0.194864280914943</v>
      </c>
      <c r="P98" s="11">
        <f t="shared" si="85"/>
        <v>0.11061120269301</v>
      </c>
      <c r="Q98" s="16">
        <f t="shared" si="86"/>
        <v>0.0143794563500913</v>
      </c>
      <c r="R98" s="11">
        <f t="shared" si="87"/>
        <v>0.0098696</v>
      </c>
      <c r="S98" s="17">
        <f t="shared" si="88"/>
        <v>1.45694418721036</v>
      </c>
      <c r="T98" s="3">
        <v>0.01</v>
      </c>
      <c r="U98" s="18">
        <f t="shared" si="89"/>
        <v>0.0145694418721036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0.0490694418721036</v>
      </c>
      <c r="AR98" s="25">
        <f t="shared" si="93"/>
        <v>7.592</v>
      </c>
      <c r="AS98" s="1">
        <f t="shared" si="94"/>
        <v>0.13</v>
      </c>
      <c r="AT98" s="2">
        <f t="shared" si="95"/>
        <v>9.63333333333333</v>
      </c>
      <c r="AU98" s="1">
        <f t="shared" si="96"/>
        <v>3125.80628955606</v>
      </c>
    </row>
    <row r="99" s="1" customFormat="1" spans="1:47">
      <c r="A99" s="6"/>
      <c r="B99" s="6"/>
      <c r="C99" s="9">
        <v>8</v>
      </c>
      <c r="D99" s="34">
        <v>29.2391800996774</v>
      </c>
      <c r="E99" s="13">
        <f t="shared" si="97"/>
        <v>29.5843114135484</v>
      </c>
      <c r="F99" s="9" t="s">
        <v>107</v>
      </c>
      <c r="G99" s="6">
        <v>9</v>
      </c>
      <c r="H99" s="11">
        <f t="shared" si="80"/>
        <v>29.2391800996774</v>
      </c>
      <c r="I99" s="11">
        <f t="shared" si="81"/>
        <v>302.389180099677</v>
      </c>
      <c r="J99" s="11">
        <f t="shared" si="82"/>
        <v>0.54717263671696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0.160173078221933</v>
      </c>
      <c r="P99" s="11">
        <f t="shared" si="85"/>
        <v>0.0876423255417667</v>
      </c>
      <c r="Q99" s="16">
        <f t="shared" si="86"/>
        <v>0.0113935023204297</v>
      </c>
      <c r="R99" s="11">
        <f t="shared" si="87"/>
        <v>0.0098696</v>
      </c>
      <c r="S99" s="17">
        <f t="shared" si="88"/>
        <v>1.15440365571347</v>
      </c>
      <c r="T99" s="3">
        <v>0.01</v>
      </c>
      <c r="U99" s="18">
        <f t="shared" si="89"/>
        <v>0.0115440365571347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0.0386440365571347</v>
      </c>
      <c r="AR99" s="25">
        <f t="shared" si="93"/>
        <v>7.592</v>
      </c>
      <c r="AS99" s="1">
        <f t="shared" si="94"/>
        <v>0.13</v>
      </c>
      <c r="AT99" s="2">
        <f t="shared" si="95"/>
        <v>9.63333333333333</v>
      </c>
      <c r="AU99" s="1">
        <f t="shared" si="96"/>
        <v>2461.69037012827</v>
      </c>
    </row>
    <row r="100" s="1" customFormat="1" spans="1:47">
      <c r="A100" s="6"/>
      <c r="B100" s="6"/>
      <c r="C100" s="9">
        <v>9</v>
      </c>
      <c r="D100" s="34">
        <v>26.5941197433333</v>
      </c>
      <c r="E100" s="13">
        <f t="shared" si="97"/>
        <v>29.2391800996774</v>
      </c>
      <c r="F100" s="9" t="s">
        <v>107</v>
      </c>
      <c r="G100" s="6">
        <v>10</v>
      </c>
      <c r="H100" s="11">
        <f t="shared" si="80"/>
        <v>26.5941197433333</v>
      </c>
      <c r="I100" s="11">
        <f t="shared" si="81"/>
        <v>299.744119743333</v>
      </c>
      <c r="J100" s="11">
        <f t="shared" si="82"/>
        <v>0.411835094978986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0.148450752680166</v>
      </c>
      <c r="P100" s="11">
        <f t="shared" si="85"/>
        <v>0.0611372298297381</v>
      </c>
      <c r="Q100" s="16">
        <f t="shared" si="86"/>
        <v>0.00794783987786595</v>
      </c>
      <c r="R100" s="11">
        <f t="shared" si="87"/>
        <v>0.0098696</v>
      </c>
      <c r="S100" s="17">
        <f t="shared" si="88"/>
        <v>0.805284902920681</v>
      </c>
      <c r="T100" s="3">
        <v>0.01</v>
      </c>
      <c r="U100" s="18">
        <f t="shared" si="89"/>
        <v>0.00805284902920681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0.0351528490292068</v>
      </c>
      <c r="AR100" s="25">
        <f t="shared" si="93"/>
        <v>7.592</v>
      </c>
      <c r="AS100" s="1">
        <f t="shared" si="94"/>
        <v>0.13</v>
      </c>
      <c r="AT100" s="2">
        <f t="shared" si="95"/>
        <v>9.63333333333333</v>
      </c>
      <c r="AU100" s="1">
        <f t="shared" si="96"/>
        <v>2239.29583054373</v>
      </c>
    </row>
    <row r="101" s="1" customFormat="1" spans="1:47">
      <c r="A101" s="6"/>
      <c r="B101" s="6"/>
      <c r="C101" s="9">
        <v>10</v>
      </c>
      <c r="D101" s="34">
        <v>19.7227080706452</v>
      </c>
      <c r="E101" s="13">
        <f t="shared" si="97"/>
        <v>26.5941197433333</v>
      </c>
      <c r="F101" s="9" t="s">
        <v>107</v>
      </c>
      <c r="G101" s="6">
        <v>11</v>
      </c>
      <c r="H101" s="11">
        <f t="shared" si="80"/>
        <v>19.7227080706452</v>
      </c>
      <c r="I101" s="11">
        <f t="shared" si="81"/>
        <v>292.872708070645</v>
      </c>
      <c r="J101" s="11">
        <f t="shared" si="82"/>
        <v>0.192190597159388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0.0829478467079064</v>
      </c>
      <c r="O101" s="11">
        <f t="shared" si="98"/>
        <v>0.0802856761425214</v>
      </c>
      <c r="P101" s="11">
        <f t="shared" si="85"/>
        <v>0.0154301520411764</v>
      </c>
      <c r="Q101" s="16">
        <f t="shared" si="86"/>
        <v>0.00200591976535293</v>
      </c>
      <c r="R101" s="11">
        <f t="shared" si="87"/>
        <v>0.0098696</v>
      </c>
      <c r="S101" s="17">
        <f t="shared" si="88"/>
        <v>0.203242255547635</v>
      </c>
      <c r="T101" s="3">
        <v>0.01</v>
      </c>
      <c r="U101" s="18">
        <f t="shared" si="89"/>
        <v>0.00203242255547635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0.0168324225554763</v>
      </c>
      <c r="AR101" s="25">
        <f t="shared" si="93"/>
        <v>7.592</v>
      </c>
      <c r="AS101" s="1">
        <f t="shared" si="94"/>
        <v>0.13</v>
      </c>
      <c r="AT101" s="2">
        <f t="shared" si="95"/>
        <v>9.63333333333333</v>
      </c>
      <c r="AU101" s="1">
        <f t="shared" si="96"/>
        <v>1072.25373440176</v>
      </c>
    </row>
    <row r="102" s="1" customFormat="1" spans="1:48">
      <c r="A102" s="6"/>
      <c r="B102" s="6"/>
      <c r="C102" s="9">
        <v>11</v>
      </c>
      <c r="D102" s="34">
        <v>14.3203303539667</v>
      </c>
      <c r="E102" s="13">
        <f t="shared" si="97"/>
        <v>19.7227080706452</v>
      </c>
      <c r="F102" s="9" t="s">
        <v>109</v>
      </c>
      <c r="G102" s="6">
        <v>12</v>
      </c>
      <c r="H102" s="11">
        <f t="shared" si="80"/>
        <v>14.3203303539667</v>
      </c>
      <c r="I102" s="11">
        <f t="shared" si="81"/>
        <v>287.470330353967</v>
      </c>
      <c r="J102" s="11">
        <f t="shared" si="82"/>
        <v>0.102894602220034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0.140775524101345</v>
      </c>
      <c r="P102" s="11">
        <f t="shared" si="85"/>
        <v>0.0144850415547248</v>
      </c>
      <c r="Q102" s="16">
        <f t="shared" si="86"/>
        <v>0.00188305540211422</v>
      </c>
      <c r="R102" s="11">
        <f t="shared" si="87"/>
        <v>0.0098696</v>
      </c>
      <c r="S102" s="17">
        <f t="shared" si="88"/>
        <v>0.190793487285626</v>
      </c>
      <c r="T102" s="3">
        <v>0.01</v>
      </c>
      <c r="U102" s="18">
        <f t="shared" si="89"/>
        <v>0.00190793487285626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0.0167079348728563</v>
      </c>
      <c r="AR102" s="25">
        <f t="shared" si="93"/>
        <v>7.592</v>
      </c>
      <c r="AS102" s="1">
        <f t="shared" si="94"/>
        <v>0.13</v>
      </c>
      <c r="AT102" s="2">
        <f t="shared" si="95"/>
        <v>9.63333333333333</v>
      </c>
      <c r="AU102" s="1">
        <f t="shared" si="96"/>
        <v>1064.32365885046</v>
      </c>
      <c r="AV102" s="1">
        <f>SUM(AU91:AU102)</f>
        <v>21600.4028963384</v>
      </c>
    </row>
    <row r="103" s="1" customFormat="1" spans="1:46">
      <c r="A103" s="6"/>
      <c r="B103" s="6"/>
      <c r="C103" s="9">
        <v>12</v>
      </c>
      <c r="D103" s="34">
        <v>8.43921675329032</v>
      </c>
      <c r="E103" s="13">
        <f t="shared" si="97"/>
        <v>14.3203303539667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8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spans="1:78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10</v>
      </c>
      <c r="E107" s="9"/>
      <c r="F107" s="9"/>
      <c r="G107" s="6">
        <v>1</v>
      </c>
      <c r="H107" s="11">
        <f t="shared" ref="H107:H118" si="99">E108</f>
        <v>10</v>
      </c>
      <c r="I107" s="11">
        <f t="shared" ref="I107:I118" si="100">H107+273.15</f>
        <v>283.15</v>
      </c>
      <c r="J107" s="11">
        <f t="shared" ref="J107:J118" si="101">EXP(($C$18*(I107-$C$16))/($C$19*I107*$C$16))</f>
        <v>0.0613689768727766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0.169543151871767</v>
      </c>
      <c r="Q107" s="16">
        <f t="shared" ref="Q107:Q118" si="105">P107*$B$109</f>
        <v>0.0491675140428123</v>
      </c>
      <c r="R107" s="11">
        <f t="shared" ref="R107:R118" si="106">L107*$B$109</f>
        <v>0.80117865</v>
      </c>
      <c r="S107" s="17">
        <f t="shared" ref="S107:S118" si="107">Q107/R107</f>
        <v>0.0613689768727766</v>
      </c>
      <c r="T107" s="3">
        <v>0.27</v>
      </c>
      <c r="U107" s="18">
        <f t="shared" ref="U107:U118" si="108">S107*T107</f>
        <v>0.0165696237556497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0.229619477895723</v>
      </c>
      <c r="AC107" s="25">
        <f t="shared" ref="AC107:AC118" si="110">$B$107/12</f>
        <v>10.2321666666667</v>
      </c>
      <c r="AD107" s="1">
        <f t="shared" ref="AD107:AD118" si="111">$B$109</f>
        <v>0.29</v>
      </c>
      <c r="AE107" s="26">
        <f t="shared" ref="AE107:AE118" si="112">$E$9/12</f>
        <v>323.301666666667</v>
      </c>
      <c r="AF107" s="1">
        <f t="shared" ref="AF107:AF118" si="113">AE107*10000*AC107*AB107</f>
        <v>7595988.07252277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spans="1:78">
      <c r="A108" s="6" t="s">
        <v>108</v>
      </c>
      <c r="B108" s="6">
        <v>27</v>
      </c>
      <c r="C108" s="9">
        <v>1</v>
      </c>
      <c r="D108" s="34">
        <v>9.38911693264516</v>
      </c>
      <c r="E108" s="13">
        <f t="shared" ref="E108:E119" si="114">D107</f>
        <v>10</v>
      </c>
      <c r="F108" s="9" t="s">
        <v>107</v>
      </c>
      <c r="G108" s="6">
        <v>2</v>
      </c>
      <c r="H108" s="11">
        <f t="shared" si="99"/>
        <v>9.38911693264516</v>
      </c>
      <c r="I108" s="11">
        <f t="shared" si="100"/>
        <v>282.539116932645</v>
      </c>
      <c r="J108" s="11">
        <f t="shared" si="101"/>
        <v>0.0569717102644214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5.35582684812823</v>
      </c>
      <c r="P108" s="11">
        <f t="shared" si="104"/>
        <v>0.305130615417971</v>
      </c>
      <c r="Q108" s="16">
        <f t="shared" si="105"/>
        <v>0.0884878784712116</v>
      </c>
      <c r="R108" s="11">
        <f t="shared" si="106"/>
        <v>0.80117865</v>
      </c>
      <c r="S108" s="17">
        <f t="shared" si="107"/>
        <v>0.110447124959223</v>
      </c>
      <c r="T108" s="3">
        <v>0.27</v>
      </c>
      <c r="U108" s="18">
        <f t="shared" si="108"/>
        <v>0.0298207237389902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0.232194166622486</v>
      </c>
      <c r="AC108" s="25">
        <f t="shared" si="110"/>
        <v>10.2321666666667</v>
      </c>
      <c r="AD108" s="1">
        <f t="shared" si="111"/>
        <v>0.29</v>
      </c>
      <c r="AE108" s="26">
        <f t="shared" si="112"/>
        <v>323.301666666667</v>
      </c>
      <c r="AF108" s="1">
        <f t="shared" si="113"/>
        <v>7681160.74619217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spans="1:78">
      <c r="A109" s="6" t="s">
        <v>70</v>
      </c>
      <c r="B109" s="6">
        <f>G9</f>
        <v>0.29</v>
      </c>
      <c r="C109" s="9">
        <v>2</v>
      </c>
      <c r="D109" s="34">
        <v>10.0002397528929</v>
      </c>
      <c r="E109" s="13">
        <f t="shared" si="114"/>
        <v>9.38911693264516</v>
      </c>
      <c r="F109" s="9" t="s">
        <v>107</v>
      </c>
      <c r="G109" s="6">
        <v>3</v>
      </c>
      <c r="H109" s="11">
        <f t="shared" si="99"/>
        <v>10.0002397528929</v>
      </c>
      <c r="I109" s="11">
        <f t="shared" si="100"/>
        <v>283.150239752893</v>
      </c>
      <c r="J109" s="11">
        <f t="shared" si="101"/>
        <v>0.0613707637772113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7.81338123271026</v>
      </c>
      <c r="P109" s="11">
        <f t="shared" si="104"/>
        <v>0.479513173933957</v>
      </c>
      <c r="Q109" s="16">
        <f t="shared" si="105"/>
        <v>0.139058820440848</v>
      </c>
      <c r="R109" s="11">
        <f t="shared" si="106"/>
        <v>0.80117865</v>
      </c>
      <c r="S109" s="17">
        <f t="shared" si="107"/>
        <v>0.173567805932981</v>
      </c>
      <c r="T109" s="3">
        <v>0.27</v>
      </c>
      <c r="U109" s="18">
        <f t="shared" si="108"/>
        <v>0.0468633076019048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0.23550554066705</v>
      </c>
      <c r="AC109" s="25">
        <f t="shared" si="110"/>
        <v>10.2321666666667</v>
      </c>
      <c r="AD109" s="1">
        <f t="shared" si="111"/>
        <v>0.29</v>
      </c>
      <c r="AE109" s="26">
        <f t="shared" si="112"/>
        <v>323.301666666667</v>
      </c>
      <c r="AF109" s="1">
        <f t="shared" si="113"/>
        <v>7790703.53401087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spans="1:78">
      <c r="A110" s="6"/>
      <c r="B110" s="6"/>
      <c r="C110" s="9">
        <v>3</v>
      </c>
      <c r="D110" s="34">
        <v>12.4626534734839</v>
      </c>
      <c r="E110" s="13">
        <f t="shared" si="114"/>
        <v>10.0002397528929</v>
      </c>
      <c r="F110" s="9" t="s">
        <v>107</v>
      </c>
      <c r="G110" s="6">
        <v>4</v>
      </c>
      <c r="H110" s="11">
        <f t="shared" si="99"/>
        <v>12.4626534734839</v>
      </c>
      <c r="I110" s="11">
        <f t="shared" si="100"/>
        <v>285.612653473484</v>
      </c>
      <c r="J110" s="11">
        <f t="shared" si="101"/>
        <v>0.082550043070806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10.0965530587763</v>
      </c>
      <c r="P110" s="11">
        <f t="shared" si="104"/>
        <v>0.833470889868662</v>
      </c>
      <c r="Q110" s="16">
        <f t="shared" si="105"/>
        <v>0.241706558061912</v>
      </c>
      <c r="R110" s="11">
        <f t="shared" si="106"/>
        <v>0.80117865</v>
      </c>
      <c r="S110" s="17">
        <f t="shared" si="107"/>
        <v>0.301688715821261</v>
      </c>
      <c r="T110" s="3">
        <v>0.27</v>
      </c>
      <c r="U110" s="18">
        <f t="shared" si="108"/>
        <v>0.0814559532717406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0.291026891720699</v>
      </c>
      <c r="AC110" s="25">
        <f t="shared" si="110"/>
        <v>10.2321666666667</v>
      </c>
      <c r="AD110" s="1">
        <f t="shared" si="111"/>
        <v>0.29</v>
      </c>
      <c r="AE110" s="26">
        <f t="shared" si="112"/>
        <v>323.301666666667</v>
      </c>
      <c r="AF110" s="1">
        <f t="shared" si="113"/>
        <v>9627392.3212112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spans="1:78">
      <c r="A111" s="6"/>
      <c r="B111" s="6"/>
      <c r="C111" s="9">
        <v>4</v>
      </c>
      <c r="D111" s="34">
        <v>19.224855186</v>
      </c>
      <c r="E111" s="13">
        <f t="shared" si="114"/>
        <v>12.4626534734839</v>
      </c>
      <c r="F111" s="9" t="s">
        <v>107</v>
      </c>
      <c r="G111" s="6">
        <v>5</v>
      </c>
      <c r="H111" s="11">
        <f t="shared" si="99"/>
        <v>19.224855186</v>
      </c>
      <c r="I111" s="11">
        <f t="shared" si="100"/>
        <v>292.374855186</v>
      </c>
      <c r="J111" s="11">
        <f t="shared" si="101"/>
        <v>0.18161280187574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8.79992806046226</v>
      </c>
      <c r="O111" s="11">
        <f t="shared" si="115"/>
        <v>3.22583910844538</v>
      </c>
      <c r="P111" s="11">
        <f t="shared" si="104"/>
        <v>0.585853678885106</v>
      </c>
      <c r="Q111" s="16">
        <f t="shared" si="105"/>
        <v>0.169897566876681</v>
      </c>
      <c r="R111" s="11">
        <f t="shared" si="106"/>
        <v>0.80117865</v>
      </c>
      <c r="S111" s="17">
        <f t="shared" si="107"/>
        <v>0.212059528641559</v>
      </c>
      <c r="T111" s="3">
        <v>0.27</v>
      </c>
      <c r="U111" s="18">
        <f t="shared" si="108"/>
        <v>0.057256072733221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0.286324854932065</v>
      </c>
      <c r="AC111" s="25">
        <f t="shared" si="110"/>
        <v>10.2321666666667</v>
      </c>
      <c r="AD111" s="1">
        <f t="shared" si="111"/>
        <v>0.29</v>
      </c>
      <c r="AE111" s="26">
        <f t="shared" si="112"/>
        <v>323.301666666667</v>
      </c>
      <c r="AF111" s="1">
        <f t="shared" si="113"/>
        <v>9471845.34544789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spans="1:78">
      <c r="A112" s="6"/>
      <c r="B112" s="6"/>
      <c r="C112" s="9">
        <v>5</v>
      </c>
      <c r="D112" s="34">
        <v>23.6063310064516</v>
      </c>
      <c r="E112" s="13">
        <f t="shared" si="114"/>
        <v>19.224855186</v>
      </c>
      <c r="F112" s="9" t="s">
        <v>109</v>
      </c>
      <c r="G112" s="6">
        <v>6</v>
      </c>
      <c r="H112" s="11">
        <f t="shared" si="99"/>
        <v>23.6063310064516</v>
      </c>
      <c r="I112" s="11">
        <f t="shared" si="100"/>
        <v>296.756331006452</v>
      </c>
      <c r="J112" s="11">
        <f t="shared" si="101"/>
        <v>0.296952557773208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5.40267042956028</v>
      </c>
      <c r="P112" s="11">
        <f t="shared" si="104"/>
        <v>1.6043368028636</v>
      </c>
      <c r="Q112" s="16">
        <f t="shared" si="105"/>
        <v>0.465257672830444</v>
      </c>
      <c r="R112" s="11">
        <f t="shared" si="106"/>
        <v>0.80117865</v>
      </c>
      <c r="S112" s="17">
        <f t="shared" si="107"/>
        <v>0.580716514138817</v>
      </c>
      <c r="T112" s="3">
        <v>0.27</v>
      </c>
      <c r="U112" s="18">
        <f t="shared" si="108"/>
        <v>0.156793458817481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0.320864969048236</v>
      </c>
      <c r="AC112" s="25">
        <f t="shared" si="110"/>
        <v>10.2321666666667</v>
      </c>
      <c r="AD112" s="1">
        <f t="shared" si="111"/>
        <v>0.29</v>
      </c>
      <c r="AE112" s="26">
        <f t="shared" si="112"/>
        <v>323.301666666667</v>
      </c>
      <c r="AF112" s="1">
        <f t="shared" si="113"/>
        <v>10614458.7563588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spans="1:78">
      <c r="A113" s="6"/>
      <c r="B113" s="6"/>
      <c r="C113" s="9">
        <v>6</v>
      </c>
      <c r="D113" s="34">
        <v>24.8437892543333</v>
      </c>
      <c r="E113" s="13">
        <f t="shared" si="114"/>
        <v>23.6063310064516</v>
      </c>
      <c r="F113" s="9" t="s">
        <v>107</v>
      </c>
      <c r="G113" s="6">
        <v>7</v>
      </c>
      <c r="H113" s="11">
        <f t="shared" si="99"/>
        <v>24.8437892543333</v>
      </c>
      <c r="I113" s="11">
        <f t="shared" si="100"/>
        <v>297.993789254333</v>
      </c>
      <c r="J113" s="11">
        <f t="shared" si="101"/>
        <v>0.340298510480918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6.56101862669668</v>
      </c>
      <c r="P113" s="11">
        <f t="shared" si="104"/>
        <v>2.23270486590244</v>
      </c>
      <c r="Q113" s="16">
        <f t="shared" si="105"/>
        <v>0.647484411111707</v>
      </c>
      <c r="R113" s="11">
        <f t="shared" si="106"/>
        <v>0.80117865</v>
      </c>
      <c r="S113" s="17">
        <f t="shared" si="107"/>
        <v>0.80816483453685</v>
      </c>
      <c r="T113" s="3">
        <v>0.27</v>
      </c>
      <c r="U113" s="18">
        <f t="shared" si="108"/>
        <v>0.218204505324949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0.332797135384638</v>
      </c>
      <c r="AC113" s="25">
        <f t="shared" si="110"/>
        <v>10.2321666666667</v>
      </c>
      <c r="AD113" s="1">
        <f t="shared" si="111"/>
        <v>0.29</v>
      </c>
      <c r="AE113" s="26">
        <f t="shared" si="112"/>
        <v>323.301666666667</v>
      </c>
      <c r="AF113" s="1">
        <f t="shared" si="113"/>
        <v>11009183.9512825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spans="1:78">
      <c r="A114" s="6"/>
      <c r="B114" s="6"/>
      <c r="C114" s="9">
        <v>7</v>
      </c>
      <c r="D114" s="34">
        <v>29.5843114135484</v>
      </c>
      <c r="E114" s="13">
        <f t="shared" si="114"/>
        <v>24.8437892543333</v>
      </c>
      <c r="F114" s="9" t="s">
        <v>107</v>
      </c>
      <c r="G114" s="6">
        <v>8</v>
      </c>
      <c r="H114" s="11">
        <f t="shared" si="99"/>
        <v>29.5843114135484</v>
      </c>
      <c r="I114" s="11">
        <f t="shared" si="100"/>
        <v>302.734311413548</v>
      </c>
      <c r="J114" s="11">
        <f t="shared" si="101"/>
        <v>0.56763200610014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7.09099876079424</v>
      </c>
      <c r="P114" s="11">
        <f t="shared" si="104"/>
        <v>4.02507785184324</v>
      </c>
      <c r="Q114" s="16">
        <f t="shared" si="105"/>
        <v>1.16727257703454</v>
      </c>
      <c r="R114" s="11">
        <f t="shared" si="106"/>
        <v>0.80117865</v>
      </c>
      <c r="S114" s="17">
        <f t="shared" si="107"/>
        <v>1.45694418721036</v>
      </c>
      <c r="T114" s="3">
        <v>0.27</v>
      </c>
      <c r="U114" s="18">
        <f t="shared" si="108"/>
        <v>0.393374930546796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0.366832749005242</v>
      </c>
      <c r="AC114" s="25">
        <f t="shared" si="110"/>
        <v>10.2321666666667</v>
      </c>
      <c r="AD114" s="1">
        <f t="shared" si="111"/>
        <v>0.29</v>
      </c>
      <c r="AE114" s="26">
        <f t="shared" si="112"/>
        <v>323.301666666667</v>
      </c>
      <c r="AF114" s="1">
        <f t="shared" si="113"/>
        <v>12135108.0996708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spans="1:78">
      <c r="A115" s="6"/>
      <c r="B115" s="6"/>
      <c r="C115" s="9">
        <v>8</v>
      </c>
      <c r="D115" s="34">
        <v>29.2391800996774</v>
      </c>
      <c r="E115" s="13">
        <f t="shared" si="114"/>
        <v>29.5843114135484</v>
      </c>
      <c r="F115" s="9" t="s">
        <v>107</v>
      </c>
      <c r="G115" s="6">
        <v>9</v>
      </c>
      <c r="H115" s="11">
        <f t="shared" si="99"/>
        <v>29.2391800996774</v>
      </c>
      <c r="I115" s="11">
        <f t="shared" si="100"/>
        <v>302.389180099677</v>
      </c>
      <c r="J115" s="11">
        <f t="shared" si="101"/>
        <v>0.54717263671696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5.828605908951</v>
      </c>
      <c r="P115" s="11">
        <f t="shared" si="104"/>
        <v>3.18925366358477</v>
      </c>
      <c r="Q115" s="16">
        <f t="shared" si="105"/>
        <v>0.924883562439584</v>
      </c>
      <c r="R115" s="11">
        <f t="shared" si="106"/>
        <v>0.80117865</v>
      </c>
      <c r="S115" s="17">
        <f t="shared" si="107"/>
        <v>1.15440365571347</v>
      </c>
      <c r="T115" s="3">
        <v>0.27</v>
      </c>
      <c r="U115" s="18">
        <f t="shared" si="108"/>
        <v>0.311688987042637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0.335761170182384</v>
      </c>
      <c r="AC115" s="25">
        <f t="shared" si="110"/>
        <v>10.2321666666667</v>
      </c>
      <c r="AD115" s="1">
        <f t="shared" si="111"/>
        <v>0.29</v>
      </c>
      <c r="AE115" s="26">
        <f t="shared" si="112"/>
        <v>323.301666666667</v>
      </c>
      <c r="AF115" s="1">
        <f t="shared" si="113"/>
        <v>11107236.4909736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spans="1:78">
      <c r="A116" s="6"/>
      <c r="B116" s="6"/>
      <c r="C116" s="9">
        <v>9</v>
      </c>
      <c r="D116" s="34">
        <v>26.5941197433333</v>
      </c>
      <c r="E116" s="13">
        <f t="shared" si="114"/>
        <v>29.2391800996774</v>
      </c>
      <c r="F116" s="9" t="s">
        <v>107</v>
      </c>
      <c r="G116" s="6">
        <v>10</v>
      </c>
      <c r="H116" s="11">
        <f t="shared" si="99"/>
        <v>26.5941197433333</v>
      </c>
      <c r="I116" s="11">
        <f t="shared" si="100"/>
        <v>299.744119743333</v>
      </c>
      <c r="J116" s="11">
        <f t="shared" si="101"/>
        <v>0.411835094978986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5.40203724536623</v>
      </c>
      <c r="P116" s="11">
        <f t="shared" si="104"/>
        <v>2.22474852202542</v>
      </c>
      <c r="Q116" s="16">
        <f t="shared" si="105"/>
        <v>0.645177071387372</v>
      </c>
      <c r="R116" s="11">
        <f t="shared" si="106"/>
        <v>0.80117865</v>
      </c>
      <c r="S116" s="17">
        <f t="shared" si="107"/>
        <v>0.805284902920681</v>
      </c>
      <c r="T116" s="3">
        <v>0.27</v>
      </c>
      <c r="U116" s="18">
        <f t="shared" si="108"/>
        <v>0.217426923788584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0.317446051292122</v>
      </c>
      <c r="AC116" s="25">
        <f t="shared" si="110"/>
        <v>10.2321666666667</v>
      </c>
      <c r="AD116" s="1">
        <f t="shared" si="111"/>
        <v>0.29</v>
      </c>
      <c r="AE116" s="26">
        <f t="shared" si="112"/>
        <v>323.301666666667</v>
      </c>
      <c r="AF116" s="1">
        <f t="shared" si="113"/>
        <v>10501358.3402513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spans="1:78">
      <c r="A117" s="6"/>
      <c r="B117" s="6"/>
      <c r="C117" s="9">
        <v>10</v>
      </c>
      <c r="D117" s="34">
        <v>19.7227080706452</v>
      </c>
      <c r="E117" s="13">
        <f t="shared" si="114"/>
        <v>26.5941197433333</v>
      </c>
      <c r="F117" s="9" t="s">
        <v>107</v>
      </c>
      <c r="G117" s="6">
        <v>11</v>
      </c>
      <c r="H117" s="11">
        <f t="shared" si="99"/>
        <v>19.7227080706452</v>
      </c>
      <c r="I117" s="11">
        <f t="shared" si="100"/>
        <v>292.872708070645</v>
      </c>
      <c r="J117" s="11">
        <f t="shared" si="101"/>
        <v>0.192190597159388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3.01842428717377</v>
      </c>
      <c r="O117" s="11">
        <f t="shared" si="115"/>
        <v>2.92154943616704</v>
      </c>
      <c r="P117" s="11">
        <f t="shared" si="104"/>
        <v>0.561494330767617</v>
      </c>
      <c r="Q117" s="16">
        <f t="shared" si="105"/>
        <v>0.162833355922609</v>
      </c>
      <c r="R117" s="11">
        <f t="shared" si="106"/>
        <v>0.80117865</v>
      </c>
      <c r="S117" s="17">
        <f t="shared" si="107"/>
        <v>0.203242255547635</v>
      </c>
      <c r="T117" s="3">
        <v>0.27</v>
      </c>
      <c r="U117" s="18">
        <f t="shared" si="108"/>
        <v>0.0548754089978613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0.237062291968284</v>
      </c>
      <c r="AC117" s="25">
        <f t="shared" si="110"/>
        <v>10.2321666666667</v>
      </c>
      <c r="AD117" s="1">
        <f t="shared" si="111"/>
        <v>0.29</v>
      </c>
      <c r="AE117" s="26">
        <f t="shared" si="112"/>
        <v>323.301666666667</v>
      </c>
      <c r="AF117" s="1">
        <f t="shared" si="113"/>
        <v>7842202.05854558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</row>
    <row r="118" s="1" customFormat="1" spans="1:78">
      <c r="A118" s="6"/>
      <c r="B118" s="6"/>
      <c r="C118" s="9">
        <v>11</v>
      </c>
      <c r="D118" s="34">
        <v>14.3203303539667</v>
      </c>
      <c r="E118" s="13">
        <f t="shared" si="114"/>
        <v>19.7227080706452</v>
      </c>
      <c r="F118" s="9" t="s">
        <v>109</v>
      </c>
      <c r="G118" s="6">
        <v>12</v>
      </c>
      <c r="H118" s="11">
        <f t="shared" si="99"/>
        <v>14.3203303539667</v>
      </c>
      <c r="I118" s="11">
        <f t="shared" si="100"/>
        <v>287.470330353967</v>
      </c>
      <c r="J118" s="11">
        <f t="shared" si="101"/>
        <v>0.102894602220034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5.12274010539942</v>
      </c>
      <c r="P118" s="11">
        <f t="shared" si="104"/>
        <v>0.527102305421691</v>
      </c>
      <c r="Q118" s="16">
        <f t="shared" si="105"/>
        <v>0.15285966857229</v>
      </c>
      <c r="R118" s="11">
        <f t="shared" si="106"/>
        <v>0.80117865</v>
      </c>
      <c r="S118" s="17">
        <f t="shared" si="107"/>
        <v>0.190793487285626</v>
      </c>
      <c r="T118" s="3">
        <v>0.27</v>
      </c>
      <c r="U118" s="18">
        <f t="shared" si="108"/>
        <v>0.0515142415671191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0.236409217136491</v>
      </c>
      <c r="AC118" s="25">
        <f t="shared" si="110"/>
        <v>10.2321666666667</v>
      </c>
      <c r="AD118" s="1">
        <f t="shared" si="111"/>
        <v>0.29</v>
      </c>
      <c r="AE118" s="26">
        <f t="shared" si="112"/>
        <v>323.301666666667</v>
      </c>
      <c r="AF118" s="1">
        <f t="shared" si="113"/>
        <v>7820597.84326634</v>
      </c>
      <c r="AG118" s="1">
        <f>SUM(AF107:AF118)</f>
        <v>113197235.559734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</row>
    <row r="119" s="1" customFormat="1" spans="1:46">
      <c r="A119" s="6"/>
      <c r="B119" s="6"/>
      <c r="C119" s="9">
        <v>12</v>
      </c>
      <c r="D119" s="34">
        <v>8.43921675329032</v>
      </c>
      <c r="E119" s="13">
        <f t="shared" si="114"/>
        <v>14.3203303539667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10</v>
      </c>
      <c r="E123" s="9"/>
      <c r="F123" s="9"/>
      <c r="G123" s="6">
        <v>1</v>
      </c>
      <c r="H123" s="11">
        <f t="shared" ref="H123:H134" si="116">E124</f>
        <v>10</v>
      </c>
      <c r="I123" s="11">
        <f t="shared" ref="I123:I134" si="117">H123+273.15</f>
        <v>283.15</v>
      </c>
      <c r="J123" s="11">
        <f t="shared" ref="J123:J134" si="118">EXP(($C$18*(I123-$C$16))/($C$19*I123*$C$16))</f>
        <v>0.0613689768727766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0.0319867381256286</v>
      </c>
      <c r="Q123" s="16">
        <f t="shared" ref="Q123:Q134" si="122">P123*$B$125</f>
        <v>0.00831655191266344</v>
      </c>
      <c r="R123" s="11">
        <f t="shared" ref="R123:R134" si="123">L123*$B$125</f>
        <v>0.1355172</v>
      </c>
      <c r="S123" s="17">
        <f t="shared" ref="S123:S134" si="124">Q123/R123</f>
        <v>0.0613689768727766</v>
      </c>
      <c r="T123" s="3">
        <v>0.01</v>
      </c>
      <c r="U123" s="18">
        <f t="shared" ref="U123:U134" si="125">S123*T123</f>
        <v>0.000613689768727766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0.00610368976872777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1.8</v>
      </c>
      <c r="AX123" s="1">
        <f t="shared" ref="AX123:AX134" si="132">AW123*10000*AV123*0.67*AU123*AT123</f>
        <v>997.548866234721</v>
      </c>
    </row>
    <row r="124" s="1" customFormat="1" spans="1:50">
      <c r="A124" s="6" t="s">
        <v>108</v>
      </c>
      <c r="B124" s="6">
        <v>1</v>
      </c>
      <c r="C124" s="9">
        <v>1</v>
      </c>
      <c r="D124" s="34">
        <v>9.38911693264516</v>
      </c>
      <c r="E124" s="13">
        <f t="shared" ref="E124:E135" si="133">D123</f>
        <v>10</v>
      </c>
      <c r="F124" s="9" t="s">
        <v>107</v>
      </c>
      <c r="G124" s="6">
        <v>2</v>
      </c>
      <c r="H124" s="11">
        <f t="shared" si="116"/>
        <v>9.38911693264516</v>
      </c>
      <c r="I124" s="11">
        <f t="shared" si="117"/>
        <v>282.539116932645</v>
      </c>
      <c r="J124" s="11">
        <f t="shared" si="118"/>
        <v>0.0569717102644214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1.01045326187437</v>
      </c>
      <c r="P124" s="11">
        <f t="shared" si="121"/>
        <v>0.0575672504712462</v>
      </c>
      <c r="Q124" s="16">
        <f t="shared" si="122"/>
        <v>0.014967485122524</v>
      </c>
      <c r="R124" s="11">
        <f t="shared" si="123"/>
        <v>0.1355172</v>
      </c>
      <c r="S124" s="17">
        <f t="shared" si="124"/>
        <v>0.110447124959223</v>
      </c>
      <c r="T124" s="3">
        <v>0.01</v>
      </c>
      <c r="U124" s="18">
        <f t="shared" si="125"/>
        <v>0.00110447124959223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0.00659447124959223</v>
      </c>
      <c r="AU124" s="25">
        <f t="shared" si="129"/>
        <v>52.122</v>
      </c>
      <c r="AV124" s="1">
        <f t="shared" si="130"/>
        <v>0.26</v>
      </c>
      <c r="AW124" s="2">
        <f t="shared" si="131"/>
        <v>1.8</v>
      </c>
      <c r="AX124" s="1">
        <f t="shared" si="132"/>
        <v>1077.75912074564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34">
        <v>10.0002397528929</v>
      </c>
      <c r="E125" s="13">
        <f t="shared" si="133"/>
        <v>9.38911693264516</v>
      </c>
      <c r="F125" s="9" t="s">
        <v>107</v>
      </c>
      <c r="G125" s="6">
        <v>3</v>
      </c>
      <c r="H125" s="11">
        <f t="shared" si="116"/>
        <v>10.0002397528929</v>
      </c>
      <c r="I125" s="11">
        <f t="shared" si="117"/>
        <v>283.150239752893</v>
      </c>
      <c r="J125" s="11">
        <f t="shared" si="118"/>
        <v>0.0613707637772113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1.47410601140313</v>
      </c>
      <c r="P125" s="11">
        <f t="shared" si="121"/>
        <v>0.0904670118083883</v>
      </c>
      <c r="Q125" s="16">
        <f t="shared" si="122"/>
        <v>0.023521423070181</v>
      </c>
      <c r="R125" s="11">
        <f t="shared" si="123"/>
        <v>0.1355172</v>
      </c>
      <c r="S125" s="17">
        <f t="shared" si="124"/>
        <v>0.173567805932981</v>
      </c>
      <c r="T125" s="3">
        <v>0.01</v>
      </c>
      <c r="U125" s="18">
        <f t="shared" si="125"/>
        <v>0.00173567805932981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0.00722567805932981</v>
      </c>
      <c r="AU125" s="25">
        <f t="shared" si="129"/>
        <v>52.122</v>
      </c>
      <c r="AV125" s="1">
        <f t="shared" si="130"/>
        <v>0.26</v>
      </c>
      <c r="AW125" s="2">
        <f t="shared" si="131"/>
        <v>1.8</v>
      </c>
      <c r="AX125" s="1">
        <f t="shared" si="132"/>
        <v>1180.91961239438</v>
      </c>
    </row>
    <row r="126" s="1" customFormat="1" spans="1:50">
      <c r="A126" s="6"/>
      <c r="B126" s="6"/>
      <c r="C126" s="9">
        <v>3</v>
      </c>
      <c r="D126" s="34">
        <v>12.4626534734839</v>
      </c>
      <c r="E126" s="13">
        <f t="shared" si="133"/>
        <v>10.0002397528929</v>
      </c>
      <c r="F126" s="9" t="s">
        <v>107</v>
      </c>
      <c r="G126" s="6">
        <v>4</v>
      </c>
      <c r="H126" s="11">
        <f t="shared" si="116"/>
        <v>12.4626534734839</v>
      </c>
      <c r="I126" s="11">
        <f t="shared" si="117"/>
        <v>285.612653473484</v>
      </c>
      <c r="J126" s="11">
        <f t="shared" si="118"/>
        <v>0.082550043070806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1.90485899959474</v>
      </c>
      <c r="P126" s="11">
        <f t="shared" si="121"/>
        <v>0.157246192460358</v>
      </c>
      <c r="Q126" s="16">
        <f t="shared" si="122"/>
        <v>0.0408840100396931</v>
      </c>
      <c r="R126" s="11">
        <f t="shared" si="123"/>
        <v>0.1355172</v>
      </c>
      <c r="S126" s="17">
        <f t="shared" si="124"/>
        <v>0.301688715821261</v>
      </c>
      <c r="T126" s="3">
        <v>0.01</v>
      </c>
      <c r="U126" s="18">
        <f t="shared" si="125"/>
        <v>0.00301688715821262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0.0110068871582126</v>
      </c>
      <c r="AU126" s="25">
        <f t="shared" si="129"/>
        <v>52.122</v>
      </c>
      <c r="AV126" s="1">
        <f t="shared" si="130"/>
        <v>0.26</v>
      </c>
      <c r="AW126" s="2">
        <f t="shared" si="131"/>
        <v>1.8</v>
      </c>
      <c r="AX126" s="1">
        <f t="shared" si="132"/>
        <v>1798.8967692467</v>
      </c>
    </row>
    <row r="127" s="1" customFormat="1" spans="1:50">
      <c r="A127" s="6"/>
      <c r="B127" s="6"/>
      <c r="C127" s="9">
        <v>4</v>
      </c>
      <c r="D127" s="34">
        <v>19.224855186</v>
      </c>
      <c r="E127" s="13">
        <f t="shared" si="133"/>
        <v>12.4626534734839</v>
      </c>
      <c r="F127" s="9" t="s">
        <v>107</v>
      </c>
      <c r="G127" s="6">
        <v>5</v>
      </c>
      <c r="H127" s="11">
        <f t="shared" si="116"/>
        <v>19.224855186</v>
      </c>
      <c r="I127" s="11">
        <f t="shared" si="117"/>
        <v>292.374855186</v>
      </c>
      <c r="J127" s="11">
        <f t="shared" si="118"/>
        <v>0.18161280187574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1.66023216677766</v>
      </c>
      <c r="O127" s="11">
        <f t="shared" si="134"/>
        <v>0.608600640356719</v>
      </c>
      <c r="P127" s="11">
        <f t="shared" si="121"/>
        <v>0.110529667518553</v>
      </c>
      <c r="Q127" s="16">
        <f t="shared" si="122"/>
        <v>0.0287377135548239</v>
      </c>
      <c r="R127" s="11">
        <f t="shared" si="123"/>
        <v>0.1355172</v>
      </c>
      <c r="S127" s="17">
        <f t="shared" si="124"/>
        <v>0.212059528641559</v>
      </c>
      <c r="T127" s="3">
        <v>0.01</v>
      </c>
      <c r="U127" s="18">
        <f t="shared" si="125"/>
        <v>0.00212059528641559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0.0120705952864156</v>
      </c>
      <c r="AU127" s="25">
        <f t="shared" si="129"/>
        <v>52.122</v>
      </c>
      <c r="AV127" s="1">
        <f t="shared" si="130"/>
        <v>0.26</v>
      </c>
      <c r="AW127" s="2">
        <f t="shared" si="131"/>
        <v>1.8</v>
      </c>
      <c r="AX127" s="1">
        <f t="shared" si="132"/>
        <v>1972.74257031118</v>
      </c>
    </row>
    <row r="128" s="1" customFormat="1" spans="1:50">
      <c r="A128" s="6"/>
      <c r="B128" s="6"/>
      <c r="C128" s="9">
        <v>5</v>
      </c>
      <c r="D128" s="34">
        <v>23.6063310064516</v>
      </c>
      <c r="E128" s="13">
        <f t="shared" si="133"/>
        <v>19.224855186</v>
      </c>
      <c r="F128" s="9" t="s">
        <v>109</v>
      </c>
      <c r="G128" s="6">
        <v>6</v>
      </c>
      <c r="H128" s="11">
        <f t="shared" si="116"/>
        <v>23.6063310064516</v>
      </c>
      <c r="I128" s="11">
        <f t="shared" si="117"/>
        <v>296.756331006452</v>
      </c>
      <c r="J128" s="11">
        <f t="shared" si="118"/>
        <v>0.296952557773208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1.01929097283817</v>
      </c>
      <c r="P128" s="11">
        <f t="shared" si="121"/>
        <v>0.302681061499434</v>
      </c>
      <c r="Q128" s="16">
        <f t="shared" si="122"/>
        <v>0.0786970759898529</v>
      </c>
      <c r="R128" s="11">
        <f t="shared" si="123"/>
        <v>0.1355172</v>
      </c>
      <c r="S128" s="17">
        <f t="shared" si="124"/>
        <v>0.580716514138817</v>
      </c>
      <c r="T128" s="3">
        <v>0.01</v>
      </c>
      <c r="U128" s="18">
        <f t="shared" si="125"/>
        <v>0.00580716514138817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0.0157571651413882</v>
      </c>
      <c r="AU128" s="25">
        <f t="shared" si="129"/>
        <v>52.122</v>
      </c>
      <c r="AV128" s="1">
        <f t="shared" si="130"/>
        <v>0.26</v>
      </c>
      <c r="AW128" s="2">
        <f t="shared" si="131"/>
        <v>1.8</v>
      </c>
      <c r="AX128" s="1">
        <f t="shared" si="132"/>
        <v>2575.25248127763</v>
      </c>
    </row>
    <row r="129" s="1" customFormat="1" spans="1:50">
      <c r="A129" s="6"/>
      <c r="B129" s="6"/>
      <c r="C129" s="9">
        <v>6</v>
      </c>
      <c r="D129" s="34">
        <v>24.8437892543333</v>
      </c>
      <c r="E129" s="13">
        <f t="shared" si="133"/>
        <v>23.6063310064516</v>
      </c>
      <c r="F129" s="9" t="s">
        <v>107</v>
      </c>
      <c r="G129" s="6">
        <v>7</v>
      </c>
      <c r="H129" s="11">
        <f t="shared" si="116"/>
        <v>24.8437892543333</v>
      </c>
      <c r="I129" s="11">
        <f t="shared" si="117"/>
        <v>297.993789254333</v>
      </c>
      <c r="J129" s="11">
        <f t="shared" si="118"/>
        <v>0.340298510480918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1.23782991133873</v>
      </c>
      <c r="P129" s="11">
        <f t="shared" si="121"/>
        <v>0.421231675057297</v>
      </c>
      <c r="Q129" s="16">
        <f t="shared" si="122"/>
        <v>0.109520235514897</v>
      </c>
      <c r="R129" s="11">
        <f t="shared" si="123"/>
        <v>0.1355172</v>
      </c>
      <c r="S129" s="17">
        <f t="shared" si="124"/>
        <v>0.80816483453685</v>
      </c>
      <c r="T129" s="3">
        <v>0.01</v>
      </c>
      <c r="U129" s="18">
        <f t="shared" si="125"/>
        <v>0.0080816483453685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0.0205316483453685</v>
      </c>
      <c r="AU129" s="25">
        <f t="shared" si="129"/>
        <v>52.122</v>
      </c>
      <c r="AV129" s="1">
        <f t="shared" si="130"/>
        <v>0.26</v>
      </c>
      <c r="AW129" s="2">
        <f t="shared" si="131"/>
        <v>1.8</v>
      </c>
      <c r="AX129" s="1">
        <f t="shared" si="132"/>
        <v>3355.56414314966</v>
      </c>
    </row>
    <row r="130" s="1" customFormat="1" spans="1:50">
      <c r="A130" s="6"/>
      <c r="B130" s="6"/>
      <c r="C130" s="9">
        <v>7</v>
      </c>
      <c r="D130" s="34">
        <v>29.5843114135484</v>
      </c>
      <c r="E130" s="13">
        <f t="shared" si="133"/>
        <v>24.8437892543333</v>
      </c>
      <c r="F130" s="9" t="s">
        <v>107</v>
      </c>
      <c r="G130" s="6">
        <v>8</v>
      </c>
      <c r="H130" s="11">
        <f t="shared" si="116"/>
        <v>29.5843114135484</v>
      </c>
      <c r="I130" s="11">
        <f t="shared" si="117"/>
        <v>302.734311413548</v>
      </c>
      <c r="J130" s="11">
        <f t="shared" si="118"/>
        <v>0.56763200610014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1.33781823628143</v>
      </c>
      <c r="P130" s="11">
        <f t="shared" si="121"/>
        <v>0.759388449257781</v>
      </c>
      <c r="Q130" s="16">
        <f t="shared" si="122"/>
        <v>0.197440996807023</v>
      </c>
      <c r="R130" s="11">
        <f t="shared" si="123"/>
        <v>0.1355172</v>
      </c>
      <c r="S130" s="17">
        <f t="shared" si="124"/>
        <v>1.45694418721036</v>
      </c>
      <c r="T130" s="3">
        <v>0.01</v>
      </c>
      <c r="U130" s="18">
        <f t="shared" si="125"/>
        <v>0.0145694418721036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0.0270194418721036</v>
      </c>
      <c r="AU130" s="25">
        <f t="shared" si="129"/>
        <v>52.122</v>
      </c>
      <c r="AV130" s="1">
        <f t="shared" si="130"/>
        <v>0.26</v>
      </c>
      <c r="AW130" s="2">
        <f t="shared" si="131"/>
        <v>1.8</v>
      </c>
      <c r="AX130" s="1">
        <f t="shared" si="132"/>
        <v>4415.8885243327</v>
      </c>
    </row>
    <row r="131" s="1" customFormat="1" spans="1:50">
      <c r="A131" s="6"/>
      <c r="B131" s="6"/>
      <c r="C131" s="9">
        <v>8</v>
      </c>
      <c r="D131" s="34">
        <v>29.2391800996774</v>
      </c>
      <c r="E131" s="13">
        <f t="shared" si="133"/>
        <v>29.5843114135484</v>
      </c>
      <c r="F131" s="9" t="s">
        <v>107</v>
      </c>
      <c r="G131" s="6">
        <v>9</v>
      </c>
      <c r="H131" s="11">
        <f t="shared" si="116"/>
        <v>29.2391800996774</v>
      </c>
      <c r="I131" s="11">
        <f t="shared" si="117"/>
        <v>302.389180099677</v>
      </c>
      <c r="J131" s="11">
        <f t="shared" si="118"/>
        <v>0.54717263671696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1.09964978702365</v>
      </c>
      <c r="P131" s="11">
        <f t="shared" si="121"/>
        <v>0.601698273430975</v>
      </c>
      <c r="Q131" s="16">
        <f t="shared" si="122"/>
        <v>0.156441551092054</v>
      </c>
      <c r="R131" s="11">
        <f t="shared" si="123"/>
        <v>0.1355172</v>
      </c>
      <c r="S131" s="17">
        <f t="shared" si="124"/>
        <v>1.15440365571347</v>
      </c>
      <c r="T131" s="3">
        <v>0.01</v>
      </c>
      <c r="U131" s="18">
        <f t="shared" si="125"/>
        <v>0.0115440365571347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0.0214940365571347</v>
      </c>
      <c r="AU131" s="25">
        <f t="shared" si="129"/>
        <v>52.122</v>
      </c>
      <c r="AV131" s="1">
        <f t="shared" si="130"/>
        <v>0.26</v>
      </c>
      <c r="AW131" s="2">
        <f t="shared" si="131"/>
        <v>1.8</v>
      </c>
      <c r="AX131" s="1">
        <f t="shared" si="132"/>
        <v>3512.85085101017</v>
      </c>
    </row>
    <row r="132" s="1" customFormat="1" spans="1:50">
      <c r="A132" s="6"/>
      <c r="B132" s="6"/>
      <c r="C132" s="9">
        <v>9</v>
      </c>
      <c r="D132" s="34">
        <v>26.5941197433333</v>
      </c>
      <c r="E132" s="13">
        <f t="shared" si="133"/>
        <v>29.2391800996774</v>
      </c>
      <c r="F132" s="9" t="s">
        <v>107</v>
      </c>
      <c r="G132" s="6">
        <v>10</v>
      </c>
      <c r="H132" s="11">
        <f t="shared" si="116"/>
        <v>26.5941197433333</v>
      </c>
      <c r="I132" s="11">
        <f t="shared" si="117"/>
        <v>299.744119743333</v>
      </c>
      <c r="J132" s="11">
        <f t="shared" si="118"/>
        <v>0.411835094978986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1.01917151359268</v>
      </c>
      <c r="P132" s="11">
        <f t="shared" si="121"/>
        <v>0.419730597100317</v>
      </c>
      <c r="Q132" s="16">
        <f t="shared" si="122"/>
        <v>0.109129955246083</v>
      </c>
      <c r="R132" s="11">
        <f t="shared" si="123"/>
        <v>0.1355172</v>
      </c>
      <c r="S132" s="17">
        <f t="shared" si="124"/>
        <v>0.805284902920681</v>
      </c>
      <c r="T132" s="3">
        <v>0.01</v>
      </c>
      <c r="U132" s="18">
        <f t="shared" si="125"/>
        <v>0.00805284902920681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0.0180028490292068</v>
      </c>
      <c r="AU132" s="25">
        <f t="shared" si="129"/>
        <v>52.122</v>
      </c>
      <c r="AV132" s="1">
        <f t="shared" si="130"/>
        <v>0.26</v>
      </c>
      <c r="AW132" s="2">
        <f t="shared" si="131"/>
        <v>1.8</v>
      </c>
      <c r="AX132" s="1">
        <f t="shared" si="132"/>
        <v>2942.27300510776</v>
      </c>
    </row>
    <row r="133" s="1" customFormat="1" spans="1:50">
      <c r="A133" s="6"/>
      <c r="B133" s="6"/>
      <c r="C133" s="9">
        <v>10</v>
      </c>
      <c r="D133" s="34">
        <v>19.7227080706452</v>
      </c>
      <c r="E133" s="13">
        <f t="shared" si="133"/>
        <v>26.5941197433333</v>
      </c>
      <c r="F133" s="9" t="s">
        <v>107</v>
      </c>
      <c r="G133" s="6">
        <v>11</v>
      </c>
      <c r="H133" s="11">
        <f t="shared" si="116"/>
        <v>19.7227080706452</v>
      </c>
      <c r="I133" s="11">
        <f t="shared" si="117"/>
        <v>292.872708070645</v>
      </c>
      <c r="J133" s="11">
        <f t="shared" si="118"/>
        <v>0.192190597159388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0.569468870667742</v>
      </c>
      <c r="O133" s="11">
        <f t="shared" si="134"/>
        <v>0.551192045824618</v>
      </c>
      <c r="P133" s="11">
        <f t="shared" si="121"/>
        <v>0.105933928436538</v>
      </c>
      <c r="Q133" s="16">
        <f t="shared" si="122"/>
        <v>0.0275428213934999</v>
      </c>
      <c r="R133" s="11">
        <f t="shared" si="123"/>
        <v>0.1355172</v>
      </c>
      <c r="S133" s="17">
        <f t="shared" si="124"/>
        <v>0.203242255547635</v>
      </c>
      <c r="T133" s="3">
        <v>0.01</v>
      </c>
      <c r="U133" s="18">
        <f t="shared" si="125"/>
        <v>0.00203242255547635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0.00948242255547635</v>
      </c>
      <c r="AU133" s="25">
        <f t="shared" si="129"/>
        <v>52.122</v>
      </c>
      <c r="AV133" s="1">
        <f t="shared" si="130"/>
        <v>0.26</v>
      </c>
      <c r="AW133" s="2">
        <f t="shared" si="131"/>
        <v>1.8</v>
      </c>
      <c r="AX133" s="1">
        <f t="shared" si="132"/>
        <v>1549.74781284561</v>
      </c>
    </row>
    <row r="134" s="1" customFormat="1" spans="1:51">
      <c r="A134" s="6"/>
      <c r="B134" s="6"/>
      <c r="C134" s="9">
        <v>11</v>
      </c>
      <c r="D134" s="34">
        <v>14.3203303539667</v>
      </c>
      <c r="E134" s="13">
        <f t="shared" si="133"/>
        <v>19.7227080706452</v>
      </c>
      <c r="F134" s="9" t="s">
        <v>109</v>
      </c>
      <c r="G134" s="6">
        <v>12</v>
      </c>
      <c r="H134" s="11">
        <f t="shared" si="116"/>
        <v>14.3203303539667</v>
      </c>
      <c r="I134" s="11">
        <f t="shared" si="117"/>
        <v>287.470330353967</v>
      </c>
      <c r="J134" s="11">
        <f t="shared" si="118"/>
        <v>0.102894602220034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0.96647811738808</v>
      </c>
      <c r="P134" s="11">
        <f t="shared" si="121"/>
        <v>0.0994453814430142</v>
      </c>
      <c r="Q134" s="16">
        <f t="shared" si="122"/>
        <v>0.0258557991751837</v>
      </c>
      <c r="R134" s="11">
        <f t="shared" si="123"/>
        <v>0.1355172</v>
      </c>
      <c r="S134" s="17">
        <f t="shared" si="124"/>
        <v>0.190793487285626</v>
      </c>
      <c r="T134" s="3">
        <v>0.01</v>
      </c>
      <c r="U134" s="18">
        <f t="shared" si="125"/>
        <v>0.00190793487285626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0.00935793487285626</v>
      </c>
      <c r="AU134" s="25">
        <f t="shared" si="129"/>
        <v>52.122</v>
      </c>
      <c r="AV134" s="1">
        <f t="shared" si="130"/>
        <v>0.26</v>
      </c>
      <c r="AW134" s="2">
        <f t="shared" si="131"/>
        <v>1.8</v>
      </c>
      <c r="AX134" s="1">
        <f t="shared" si="132"/>
        <v>1529.40232489272</v>
      </c>
      <c r="AY134" s="1">
        <f>SUM(AX123:AX134)</f>
        <v>26908.8460815489</v>
      </c>
    </row>
    <row r="135" s="1" customFormat="1" spans="1:46">
      <c r="A135" s="6"/>
      <c r="B135" s="6"/>
      <c r="C135" s="9">
        <v>12</v>
      </c>
      <c r="D135" s="34">
        <v>8.43921675329032</v>
      </c>
      <c r="E135" s="13">
        <f t="shared" si="133"/>
        <v>14.3203303539667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10</v>
      </c>
      <c r="E139" s="9"/>
      <c r="F139" s="9"/>
      <c r="G139" s="6">
        <v>1</v>
      </c>
      <c r="H139" s="11">
        <f t="shared" ref="H139:H150" si="135">E140</f>
        <v>10</v>
      </c>
      <c r="I139" s="11">
        <f t="shared" ref="I139:I150" si="136">H139+273.15</f>
        <v>283.15</v>
      </c>
      <c r="J139" s="11">
        <f t="shared" ref="J139:J150" si="137">EXP(($C$18*(I139-$C$16))/($C$19*I139*$C$16))</f>
        <v>0.0613689768727766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0.0174717477156795</v>
      </c>
      <c r="Q139" s="16">
        <f t="shared" ref="Q139:Q150" si="141">P139*$B$125</f>
        <v>0.00454265440607667</v>
      </c>
      <c r="R139" s="11">
        <f t="shared" ref="R139:R150" si="142">L139*$B$125</f>
        <v>0.074022</v>
      </c>
      <c r="S139" s="17">
        <f t="shared" ref="S139:S150" si="143">Q139/R139</f>
        <v>0.0613689768727766</v>
      </c>
      <c r="T139" s="3">
        <v>0.01</v>
      </c>
      <c r="U139" s="18">
        <f t="shared" ref="U139:U150" si="144">S139*T139</f>
        <v>0.000613689768727766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0.00610368976872777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34">
        <v>9.38911693264516</v>
      </c>
      <c r="E140" s="13">
        <f t="shared" ref="E140:E151" si="154">D139</f>
        <v>10</v>
      </c>
      <c r="F140" s="9" t="s">
        <v>107</v>
      </c>
      <c r="G140" s="6">
        <v>2</v>
      </c>
      <c r="H140" s="11">
        <f t="shared" si="135"/>
        <v>9.38911693264516</v>
      </c>
      <c r="I140" s="11">
        <f t="shared" si="136"/>
        <v>282.539116932645</v>
      </c>
      <c r="J140" s="11">
        <f t="shared" si="137"/>
        <v>0.0569717102644214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0.551928252284321</v>
      </c>
      <c r="P140" s="11">
        <f t="shared" si="140"/>
        <v>0.0314442964758908</v>
      </c>
      <c r="Q140" s="16">
        <f t="shared" si="141"/>
        <v>0.0081755170837316</v>
      </c>
      <c r="R140" s="11">
        <f t="shared" si="142"/>
        <v>0.074022</v>
      </c>
      <c r="S140" s="17">
        <f t="shared" si="143"/>
        <v>0.110447124959223</v>
      </c>
      <c r="T140" s="3">
        <v>0.01</v>
      </c>
      <c r="U140" s="18">
        <f t="shared" si="144"/>
        <v>0.00110447124959223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0.00659447124959223</v>
      </c>
      <c r="AU140" s="25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34">
        <v>10.0002397528929</v>
      </c>
      <c r="E141" s="13">
        <f t="shared" si="154"/>
        <v>9.38911693264516</v>
      </c>
      <c r="F141" s="9" t="s">
        <v>107</v>
      </c>
      <c r="G141" s="6">
        <v>3</v>
      </c>
      <c r="H141" s="11">
        <f t="shared" si="135"/>
        <v>10.0002397528929</v>
      </c>
      <c r="I141" s="11">
        <f t="shared" si="136"/>
        <v>283.150239752893</v>
      </c>
      <c r="J141" s="11">
        <f t="shared" si="137"/>
        <v>0.0613707637772113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0.80518395580843</v>
      </c>
      <c r="P141" s="11">
        <f t="shared" si="140"/>
        <v>0.0494147543491197</v>
      </c>
      <c r="Q141" s="16">
        <f t="shared" si="141"/>
        <v>0.0128478361307711</v>
      </c>
      <c r="R141" s="11">
        <f t="shared" si="142"/>
        <v>0.074022</v>
      </c>
      <c r="S141" s="17">
        <f t="shared" si="143"/>
        <v>0.173567805932981</v>
      </c>
      <c r="T141" s="3">
        <v>0.01</v>
      </c>
      <c r="U141" s="18">
        <f t="shared" si="144"/>
        <v>0.00173567805932981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0.00722567805932981</v>
      </c>
      <c r="AU141" s="25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34">
        <v>12.4626534734839</v>
      </c>
      <c r="E142" s="13">
        <f t="shared" si="154"/>
        <v>10.0002397528929</v>
      </c>
      <c r="F142" s="9" t="s">
        <v>107</v>
      </c>
      <c r="G142" s="6">
        <v>4</v>
      </c>
      <c r="H142" s="11">
        <f t="shared" si="135"/>
        <v>12.4626534734839</v>
      </c>
      <c r="I142" s="11">
        <f t="shared" si="136"/>
        <v>285.612653473484</v>
      </c>
      <c r="J142" s="11">
        <f t="shared" si="137"/>
        <v>0.082550043070806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1.04046920145931</v>
      </c>
      <c r="P142" s="11">
        <f t="shared" si="140"/>
        <v>0.0858907773943131</v>
      </c>
      <c r="Q142" s="16">
        <f t="shared" si="141"/>
        <v>0.0223316021225214</v>
      </c>
      <c r="R142" s="11">
        <f t="shared" si="142"/>
        <v>0.074022</v>
      </c>
      <c r="S142" s="17">
        <f t="shared" si="143"/>
        <v>0.301688715821261</v>
      </c>
      <c r="T142" s="3">
        <v>0.01</v>
      </c>
      <c r="U142" s="18">
        <f t="shared" si="144"/>
        <v>0.00301688715821261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0.0129668871582126</v>
      </c>
      <c r="AU142" s="25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34">
        <v>19.224855186</v>
      </c>
      <c r="E143" s="13">
        <f t="shared" si="154"/>
        <v>12.4626534734839</v>
      </c>
      <c r="F143" s="9" t="s">
        <v>107</v>
      </c>
      <c r="G143" s="6">
        <v>5</v>
      </c>
      <c r="H143" s="11">
        <f t="shared" si="135"/>
        <v>19.224855186</v>
      </c>
      <c r="I143" s="11">
        <f t="shared" si="136"/>
        <v>292.374855186</v>
      </c>
      <c r="J143" s="11">
        <f t="shared" si="137"/>
        <v>0.18161280187574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0.906849502861747</v>
      </c>
      <c r="O143" s="11">
        <f t="shared" si="155"/>
        <v>0.33242892120325</v>
      </c>
      <c r="P143" s="11">
        <f t="shared" si="140"/>
        <v>0.0603733478042519</v>
      </c>
      <c r="Q143" s="16">
        <f t="shared" si="141"/>
        <v>0.0156970704291055</v>
      </c>
      <c r="R143" s="11">
        <f t="shared" si="142"/>
        <v>0.074022</v>
      </c>
      <c r="S143" s="17">
        <f t="shared" si="143"/>
        <v>0.212059528641559</v>
      </c>
      <c r="T143" s="3">
        <v>0.01</v>
      </c>
      <c r="U143" s="18">
        <f t="shared" si="144"/>
        <v>0.00212059528641559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0.0120705952864156</v>
      </c>
      <c r="AU143" s="25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34">
        <v>23.6063310064516</v>
      </c>
      <c r="E144" s="13">
        <f t="shared" si="154"/>
        <v>19.224855186</v>
      </c>
      <c r="F144" s="9" t="s">
        <v>109</v>
      </c>
      <c r="G144" s="6">
        <v>6</v>
      </c>
      <c r="H144" s="11">
        <f t="shared" si="135"/>
        <v>23.6063310064516</v>
      </c>
      <c r="I144" s="11">
        <f t="shared" si="136"/>
        <v>296.756331006452</v>
      </c>
      <c r="J144" s="11">
        <f t="shared" si="137"/>
        <v>0.296952557773208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0.556755573398998</v>
      </c>
      <c r="P144" s="11">
        <f t="shared" si="140"/>
        <v>0.165329991575321</v>
      </c>
      <c r="Q144" s="16">
        <f t="shared" si="141"/>
        <v>0.0429857978095835</v>
      </c>
      <c r="R144" s="11">
        <f t="shared" si="142"/>
        <v>0.074022</v>
      </c>
      <c r="S144" s="17">
        <f t="shared" si="143"/>
        <v>0.580716514138817</v>
      </c>
      <c r="T144" s="3">
        <v>0.01</v>
      </c>
      <c r="U144" s="18">
        <f t="shared" si="144"/>
        <v>0.00580716514138817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0.0157571651413882</v>
      </c>
      <c r="AU144" s="25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34">
        <v>24.8437892543333</v>
      </c>
      <c r="E145" s="13">
        <f t="shared" si="154"/>
        <v>23.6063310064516</v>
      </c>
      <c r="F145" s="9" t="s">
        <v>107</v>
      </c>
      <c r="G145" s="6">
        <v>7</v>
      </c>
      <c r="H145" s="11">
        <f t="shared" si="135"/>
        <v>24.8437892543333</v>
      </c>
      <c r="I145" s="11">
        <f t="shared" si="136"/>
        <v>297.993789254333</v>
      </c>
      <c r="J145" s="11">
        <f t="shared" si="137"/>
        <v>0.340298510480918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0.676125581823677</v>
      </c>
      <c r="P145" s="11">
        <f t="shared" si="140"/>
        <v>0.230084528392641</v>
      </c>
      <c r="Q145" s="16">
        <f t="shared" si="141"/>
        <v>0.0598219773820867</v>
      </c>
      <c r="R145" s="11">
        <f t="shared" si="142"/>
        <v>0.074022</v>
      </c>
      <c r="S145" s="17">
        <f t="shared" si="143"/>
        <v>0.80816483453685</v>
      </c>
      <c r="T145" s="3">
        <v>0.01</v>
      </c>
      <c r="U145" s="18">
        <f t="shared" si="144"/>
        <v>0.0080816483453685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0.0229816483453685</v>
      </c>
      <c r="AU145" s="25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34">
        <v>29.5843114135484</v>
      </c>
      <c r="E146" s="13">
        <f t="shared" si="154"/>
        <v>24.8437892543333</v>
      </c>
      <c r="F146" s="9" t="s">
        <v>107</v>
      </c>
      <c r="G146" s="6">
        <v>8</v>
      </c>
      <c r="H146" s="11">
        <f t="shared" si="135"/>
        <v>29.5843114135484</v>
      </c>
      <c r="I146" s="11">
        <f t="shared" si="136"/>
        <v>302.734311413548</v>
      </c>
      <c r="J146" s="11">
        <f t="shared" si="137"/>
        <v>0.56763200610014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0.730741053431035</v>
      </c>
      <c r="P146" s="11">
        <f t="shared" si="140"/>
        <v>0.414792010098788</v>
      </c>
      <c r="Q146" s="16">
        <f t="shared" si="141"/>
        <v>0.107845922625685</v>
      </c>
      <c r="R146" s="11">
        <f t="shared" si="142"/>
        <v>0.074022</v>
      </c>
      <c r="S146" s="17">
        <f t="shared" si="143"/>
        <v>1.45694418721036</v>
      </c>
      <c r="T146" s="3">
        <v>0.01</v>
      </c>
      <c r="U146" s="18">
        <f t="shared" si="144"/>
        <v>0.0145694418721036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0.0294694418721036</v>
      </c>
      <c r="AU146" s="25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34">
        <v>29.2391800996774</v>
      </c>
      <c r="E147" s="13">
        <f t="shared" si="154"/>
        <v>29.5843114135484</v>
      </c>
      <c r="F147" s="9" t="s">
        <v>107</v>
      </c>
      <c r="G147" s="6">
        <v>9</v>
      </c>
      <c r="H147" s="11">
        <f t="shared" si="135"/>
        <v>29.2391800996774</v>
      </c>
      <c r="I147" s="11">
        <f t="shared" si="136"/>
        <v>302.389180099677</v>
      </c>
      <c r="J147" s="11">
        <f t="shared" si="137"/>
        <v>0.54717263671696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0.600649043332247</v>
      </c>
      <c r="P147" s="11">
        <f t="shared" si="140"/>
        <v>0.328658720781625</v>
      </c>
      <c r="Q147" s="16">
        <f t="shared" si="141"/>
        <v>0.0854512674032226</v>
      </c>
      <c r="R147" s="11">
        <f t="shared" si="142"/>
        <v>0.074022</v>
      </c>
      <c r="S147" s="17">
        <f t="shared" si="143"/>
        <v>1.15440365571347</v>
      </c>
      <c r="T147" s="3">
        <v>0.01</v>
      </c>
      <c r="U147" s="18">
        <f t="shared" si="144"/>
        <v>0.0115440365571347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0.0214940365571347</v>
      </c>
      <c r="AU147" s="25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34">
        <v>26.5941197433333</v>
      </c>
      <c r="E148" s="13">
        <f t="shared" si="154"/>
        <v>29.2391800996774</v>
      </c>
      <c r="F148" s="9" t="s">
        <v>107</v>
      </c>
      <c r="G148" s="6">
        <v>10</v>
      </c>
      <c r="H148" s="11">
        <f t="shared" si="135"/>
        <v>26.5941197433333</v>
      </c>
      <c r="I148" s="11">
        <f t="shared" si="136"/>
        <v>299.744119743333</v>
      </c>
      <c r="J148" s="11">
        <f t="shared" si="137"/>
        <v>0.411835094978986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0.556690322550622</v>
      </c>
      <c r="P148" s="11">
        <f t="shared" si="140"/>
        <v>0.229264611861518</v>
      </c>
      <c r="Q148" s="16">
        <f t="shared" si="141"/>
        <v>0.0596087990839947</v>
      </c>
      <c r="R148" s="11">
        <f t="shared" si="142"/>
        <v>0.074022</v>
      </c>
      <c r="S148" s="17">
        <f t="shared" si="143"/>
        <v>0.805284902920681</v>
      </c>
      <c r="T148" s="3">
        <v>0.01</v>
      </c>
      <c r="U148" s="18">
        <f t="shared" si="144"/>
        <v>0.00805284902920681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0.0180028490292068</v>
      </c>
      <c r="AU148" s="25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34">
        <v>19.7227080706452</v>
      </c>
      <c r="E149" s="13">
        <f t="shared" si="154"/>
        <v>26.5941197433333</v>
      </c>
      <c r="F149" s="9" t="s">
        <v>107</v>
      </c>
      <c r="G149" s="6">
        <v>11</v>
      </c>
      <c r="H149" s="11">
        <f t="shared" si="135"/>
        <v>19.7227080706452</v>
      </c>
      <c r="I149" s="11">
        <f t="shared" si="136"/>
        <v>292.872708070645</v>
      </c>
      <c r="J149" s="11">
        <f t="shared" si="137"/>
        <v>0.192190597159388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0.311054425154649</v>
      </c>
      <c r="O149" s="11">
        <f t="shared" si="155"/>
        <v>0.301071285534455</v>
      </c>
      <c r="P149" s="11">
        <f t="shared" si="140"/>
        <v>0.0578630701544116</v>
      </c>
      <c r="Q149" s="16">
        <f t="shared" si="141"/>
        <v>0.015044398240147</v>
      </c>
      <c r="R149" s="11">
        <f t="shared" si="142"/>
        <v>0.074022</v>
      </c>
      <c r="S149" s="17">
        <f t="shared" si="143"/>
        <v>0.203242255547635</v>
      </c>
      <c r="T149" s="3">
        <v>0.01</v>
      </c>
      <c r="U149" s="18">
        <f t="shared" si="144"/>
        <v>0.00203242255547635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0.00752242255547635</v>
      </c>
      <c r="AU149" s="25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34">
        <v>14.3203303539667</v>
      </c>
      <c r="E150" s="13">
        <f t="shared" si="154"/>
        <v>19.7227080706452</v>
      </c>
      <c r="F150" s="9" t="s">
        <v>109</v>
      </c>
      <c r="G150" s="6">
        <v>12</v>
      </c>
      <c r="H150" s="11">
        <f t="shared" si="135"/>
        <v>14.3203303539667</v>
      </c>
      <c r="I150" s="11">
        <f t="shared" si="136"/>
        <v>287.470330353967</v>
      </c>
      <c r="J150" s="11">
        <f t="shared" si="137"/>
        <v>0.102894602220034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0.527908215380044</v>
      </c>
      <c r="P150" s="11">
        <f t="shared" si="140"/>
        <v>0.0543189058302178</v>
      </c>
      <c r="Q150" s="16">
        <f t="shared" si="141"/>
        <v>0.0141229155158566</v>
      </c>
      <c r="R150" s="11">
        <f t="shared" si="142"/>
        <v>0.074022</v>
      </c>
      <c r="S150" s="17">
        <f t="shared" si="143"/>
        <v>0.190793487285626</v>
      </c>
      <c r="T150" s="3">
        <v>0.01</v>
      </c>
      <c r="U150" s="18">
        <f t="shared" si="144"/>
        <v>0.00190793487285626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0.00739793487285626</v>
      </c>
      <c r="AU150" s="25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34">
        <v>8.43921675329032</v>
      </c>
      <c r="E151" s="13">
        <f t="shared" si="154"/>
        <v>14.3203303539667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7"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772</v>
      </c>
      <c r="F3" s="3">
        <v>769.42</v>
      </c>
      <c r="G3" s="3">
        <v>0.18</v>
      </c>
      <c r="L3" s="2"/>
    </row>
    <row r="4" s="1" customFormat="1" spans="1:12">
      <c r="A4" s="4"/>
      <c r="B4" s="5" t="s">
        <v>40</v>
      </c>
      <c r="C4" s="3"/>
      <c r="D4" s="3"/>
      <c r="E4" s="3">
        <v>129.6</v>
      </c>
      <c r="F4" s="3">
        <v>1268.01</v>
      </c>
      <c r="G4" s="3">
        <v>0.24</v>
      </c>
      <c r="L4" s="2"/>
    </row>
    <row r="5" s="1" customFormat="1" spans="1:12">
      <c r="A5" s="4"/>
      <c r="B5" s="5" t="s">
        <v>41</v>
      </c>
      <c r="C5" s="3"/>
      <c r="D5" s="3"/>
      <c r="E5" s="3">
        <v>39.9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2412.8</v>
      </c>
      <c r="F7" s="3">
        <v>91.104</v>
      </c>
      <c r="G7" s="3">
        <v>0.18</v>
      </c>
      <c r="L7" s="2"/>
    </row>
    <row r="8" s="1" customFormat="1" spans="1:12">
      <c r="A8" s="4"/>
      <c r="B8" s="5" t="s">
        <v>44</v>
      </c>
      <c r="C8" s="3"/>
      <c r="D8" s="3"/>
      <c r="E8" s="3">
        <v>2104.3</v>
      </c>
      <c r="F8" s="3">
        <v>93.9145</v>
      </c>
      <c r="G8" s="3">
        <v>0.19</v>
      </c>
      <c r="L8" s="2"/>
    </row>
    <row r="9" s="1" customFormat="1" spans="1:12">
      <c r="A9" s="4" t="s">
        <v>45</v>
      </c>
      <c r="B9" s="5"/>
      <c r="C9" s="3"/>
      <c r="D9" s="3"/>
      <c r="E9" s="3">
        <v>6103.64</v>
      </c>
      <c r="F9" s="3">
        <v>108.2955</v>
      </c>
      <c r="G9" s="3">
        <v>0.45</v>
      </c>
      <c r="L9" s="2"/>
    </row>
    <row r="10" s="1" customFormat="1" spans="1:12">
      <c r="A10" s="4" t="s">
        <v>46</v>
      </c>
      <c r="B10" s="5"/>
      <c r="C10" s="3"/>
      <c r="D10" s="3"/>
      <c r="E10" s="3">
        <v>4.6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11.9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0.8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164732629.248412</v>
      </c>
      <c r="J16" s="7" t="s">
        <v>35</v>
      </c>
      <c r="K16" s="7">
        <f>I16/(10000*1000)</f>
        <v>16.4732629248412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118154862.346544</v>
      </c>
      <c r="J17" s="7" t="s">
        <v>35</v>
      </c>
      <c r="K17" s="7">
        <f>I17/(10000*1000)</f>
        <v>11.8154862346544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1268.01</v>
      </c>
      <c r="C29" s="9" t="s">
        <v>106</v>
      </c>
      <c r="D29" s="10">
        <v>2</v>
      </c>
      <c r="E29" s="9"/>
      <c r="F29" s="9"/>
      <c r="G29" s="6">
        <v>1</v>
      </c>
      <c r="H29" s="11">
        <f t="shared" ref="H29:H40" si="0">E30</f>
        <v>2</v>
      </c>
      <c r="I29" s="11">
        <f t="shared" ref="I29:I40" si="1">H29+273.15</f>
        <v>275.15</v>
      </c>
      <c r="J29" s="11">
        <f t="shared" ref="J29:J40" si="2">EXP(($C$18*(I29-$C$16))/($C$19*I29*$C$16))</f>
        <v>0.0225805608773668</v>
      </c>
      <c r="K29" s="11">
        <f t="shared" ref="K29:K40" si="3">$B$29/12</f>
        <v>105.6675</v>
      </c>
      <c r="L29" s="11">
        <f t="shared" ref="L29:L40" si="4">K29*$B$30/100</f>
        <v>1.056675</v>
      </c>
      <c r="M29" s="6" t="s">
        <v>107</v>
      </c>
      <c r="N29" s="6"/>
      <c r="O29" s="11">
        <f>L29</f>
        <v>1.056675</v>
      </c>
      <c r="P29" s="11">
        <f t="shared" ref="P29:P40" si="5">O29*J29</f>
        <v>0.0238603141650916</v>
      </c>
      <c r="Q29" s="16">
        <f t="shared" ref="Q29:Q40" si="6">P29*$B$31</f>
        <v>0.00572647539962197</v>
      </c>
      <c r="R29" s="11">
        <f t="shared" ref="R29:R40" si="7">L29*$B$31</f>
        <v>0.253602</v>
      </c>
      <c r="S29" s="17">
        <f t="shared" ref="S29:S40" si="8">Q29/R29</f>
        <v>0.0225805608773668</v>
      </c>
      <c r="T29" s="3">
        <v>0.01</v>
      </c>
      <c r="U29" s="18">
        <f t="shared" ref="U29:U40" si="9">S29*T29</f>
        <v>0.000225805608773668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0.0221258056087737</v>
      </c>
      <c r="AR29" s="25">
        <f t="shared" ref="AR29:AR40" si="15">$B$29/12</f>
        <v>105.6675</v>
      </c>
      <c r="AS29" s="1">
        <f t="shared" ref="AS29:AS40" si="16">$B$31</f>
        <v>0.24</v>
      </c>
      <c r="AT29" s="2">
        <f>$E$4/12</f>
        <v>10.8</v>
      </c>
      <c r="AU29" s="1">
        <f t="shared" ref="AU29:AU40" si="17">AT29*10000*AS29*0.67*AR29*AQ29</f>
        <v>40602.2709367166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0.423182254419355</v>
      </c>
      <c r="E30" s="13">
        <f t="shared" ref="E30:E41" si="18">D29</f>
        <v>2</v>
      </c>
      <c r="F30" s="9" t="s">
        <v>107</v>
      </c>
      <c r="G30" s="6">
        <v>2</v>
      </c>
      <c r="H30" s="11">
        <f t="shared" si="0"/>
        <v>0.423182254419355</v>
      </c>
      <c r="I30" s="11">
        <f t="shared" si="1"/>
        <v>273.573182254419</v>
      </c>
      <c r="J30" s="11">
        <f t="shared" si="2"/>
        <v>0.0184142545327714</v>
      </c>
      <c r="K30" s="11">
        <f t="shared" si="3"/>
        <v>105.6675</v>
      </c>
      <c r="L30" s="11">
        <f t="shared" si="4"/>
        <v>1.056675</v>
      </c>
      <c r="M30" s="6" t="s">
        <v>107</v>
      </c>
      <c r="N30" s="6"/>
      <c r="O30" s="11">
        <f t="shared" ref="O30:O40" si="19">L30+O29-P29-N30</f>
        <v>2.08948968583491</v>
      </c>
      <c r="P30" s="11">
        <f t="shared" si="5"/>
        <v>0.0384763949185646</v>
      </c>
      <c r="Q30" s="16">
        <f t="shared" si="6"/>
        <v>0.00923433478045549</v>
      </c>
      <c r="R30" s="11">
        <f t="shared" si="7"/>
        <v>0.253602</v>
      </c>
      <c r="S30" s="17">
        <f t="shared" si="8"/>
        <v>0.0364127048700542</v>
      </c>
      <c r="T30" s="3">
        <v>0.01</v>
      </c>
      <c r="U30" s="18">
        <f t="shared" si="9"/>
        <v>0.000364127048700542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0.0222641270487005</v>
      </c>
      <c r="AR30" s="25">
        <f t="shared" si="15"/>
        <v>105.6675</v>
      </c>
      <c r="AS30" s="1">
        <f t="shared" si="16"/>
        <v>0.24</v>
      </c>
      <c r="AT30" s="2">
        <f>$E$4/12</f>
        <v>10.8</v>
      </c>
      <c r="AU30" s="1">
        <f t="shared" si="17"/>
        <v>40856.0996415138</v>
      </c>
    </row>
    <row r="31" s="1" customFormat="1" spans="1:47">
      <c r="A31" s="6" t="s">
        <v>70</v>
      </c>
      <c r="B31" s="6">
        <f>G4</f>
        <v>0.24</v>
      </c>
      <c r="C31" s="9">
        <v>2</v>
      </c>
      <c r="D31" s="12">
        <v>3.39824507135714</v>
      </c>
      <c r="E31" s="13">
        <f t="shared" si="18"/>
        <v>0.423182254419355</v>
      </c>
      <c r="F31" s="9" t="s">
        <v>107</v>
      </c>
      <c r="G31" s="6">
        <v>3</v>
      </c>
      <c r="H31" s="11">
        <f t="shared" si="0"/>
        <v>3.39824507135714</v>
      </c>
      <c r="I31" s="11">
        <f t="shared" si="1"/>
        <v>276.548245071357</v>
      </c>
      <c r="J31" s="11">
        <f t="shared" si="2"/>
        <v>0.0270046559639459</v>
      </c>
      <c r="K31" s="11">
        <f t="shared" si="3"/>
        <v>105.6675</v>
      </c>
      <c r="L31" s="11">
        <f t="shared" si="4"/>
        <v>1.056675</v>
      </c>
      <c r="M31" s="6" t="s">
        <v>107</v>
      </c>
      <c r="N31" s="6"/>
      <c r="O31" s="11">
        <f t="shared" si="19"/>
        <v>3.10768829091634</v>
      </c>
      <c r="P31" s="11">
        <f t="shared" si="5"/>
        <v>0.083922053139379</v>
      </c>
      <c r="Q31" s="16">
        <f t="shared" si="6"/>
        <v>0.0201412927534509</v>
      </c>
      <c r="R31" s="11">
        <f t="shared" si="7"/>
        <v>0.253602</v>
      </c>
      <c r="S31" s="17">
        <f t="shared" si="8"/>
        <v>0.079420875046139</v>
      </c>
      <c r="T31" s="3">
        <v>0.01</v>
      </c>
      <c r="U31" s="18">
        <f t="shared" si="9"/>
        <v>0.00079420875046139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0.0226942087504614</v>
      </c>
      <c r="AR31" s="25">
        <f t="shared" si="15"/>
        <v>105.6675</v>
      </c>
      <c r="AS31" s="1">
        <f t="shared" si="16"/>
        <v>0.24</v>
      </c>
      <c r="AT31" s="2">
        <f>$E$4/12</f>
        <v>10.8</v>
      </c>
      <c r="AU31" s="1">
        <f t="shared" si="17"/>
        <v>41645.3271204397</v>
      </c>
    </row>
    <row r="32" s="1" customFormat="1" spans="1:47">
      <c r="A32" s="6"/>
      <c r="B32" s="6"/>
      <c r="C32" s="9">
        <v>3</v>
      </c>
      <c r="D32" s="12">
        <v>8.1205553263871</v>
      </c>
      <c r="E32" s="13">
        <f t="shared" si="18"/>
        <v>3.39824507135714</v>
      </c>
      <c r="F32" s="9" t="s">
        <v>107</v>
      </c>
      <c r="G32" s="6">
        <v>4</v>
      </c>
      <c r="H32" s="11">
        <f t="shared" si="0"/>
        <v>8.1205553263871</v>
      </c>
      <c r="I32" s="11">
        <f t="shared" si="1"/>
        <v>281.270555326387</v>
      </c>
      <c r="J32" s="11">
        <f t="shared" si="2"/>
        <v>0.0487706426114135</v>
      </c>
      <c r="K32" s="11">
        <f t="shared" si="3"/>
        <v>105.6675</v>
      </c>
      <c r="L32" s="11">
        <f t="shared" si="4"/>
        <v>1.056675</v>
      </c>
      <c r="M32" s="6" t="s">
        <v>107</v>
      </c>
      <c r="N32" s="6"/>
      <c r="O32" s="11">
        <f t="shared" si="19"/>
        <v>4.08044123777696</v>
      </c>
      <c r="P32" s="11">
        <f t="shared" si="5"/>
        <v>0.199005741304494</v>
      </c>
      <c r="Q32" s="16">
        <f t="shared" si="6"/>
        <v>0.0477613779130786</v>
      </c>
      <c r="R32" s="11">
        <f t="shared" si="7"/>
        <v>0.253602</v>
      </c>
      <c r="S32" s="17">
        <f t="shared" si="8"/>
        <v>0.188332023852645</v>
      </c>
      <c r="T32" s="3">
        <v>0.01</v>
      </c>
      <c r="U32" s="18">
        <f t="shared" si="9"/>
        <v>0.00188332023852646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0.0313333202385265</v>
      </c>
      <c r="AR32" s="25">
        <f t="shared" si="15"/>
        <v>105.6675</v>
      </c>
      <c r="AS32" s="1">
        <f t="shared" si="16"/>
        <v>0.24</v>
      </c>
      <c r="AT32" s="2">
        <f>$E$4/12</f>
        <v>10.8</v>
      </c>
      <c r="AU32" s="1">
        <f t="shared" si="17"/>
        <v>57498.6502261904</v>
      </c>
    </row>
    <row r="33" s="1" customFormat="1" spans="1:47">
      <c r="A33" s="6"/>
      <c r="B33" s="6"/>
      <c r="C33" s="9">
        <v>4</v>
      </c>
      <c r="D33" s="12">
        <v>16.1877304723333</v>
      </c>
      <c r="E33" s="13">
        <f t="shared" si="18"/>
        <v>8.1205553263871</v>
      </c>
      <c r="F33" s="9" t="s">
        <v>107</v>
      </c>
      <c r="G33" s="6">
        <v>5</v>
      </c>
      <c r="H33" s="11">
        <f t="shared" si="0"/>
        <v>16.1877304723333</v>
      </c>
      <c r="I33" s="11">
        <f t="shared" si="1"/>
        <v>289.337730472333</v>
      </c>
      <c r="J33" s="11">
        <f t="shared" si="2"/>
        <v>0.128035509884662</v>
      </c>
      <c r="K33" s="11">
        <f t="shared" si="3"/>
        <v>105.6675</v>
      </c>
      <c r="L33" s="11">
        <f t="shared" si="4"/>
        <v>1.056675</v>
      </c>
      <c r="M33" s="6" t="s">
        <v>109</v>
      </c>
      <c r="N33" s="11">
        <f>(O32-P32)*C24/100</f>
        <v>3.68736372164885</v>
      </c>
      <c r="O33" s="11">
        <f t="shared" si="19"/>
        <v>1.25074677482362</v>
      </c>
      <c r="P33" s="11">
        <f t="shared" si="5"/>
        <v>0.160140001051139</v>
      </c>
      <c r="Q33" s="16">
        <f t="shared" si="6"/>
        <v>0.0384336002522733</v>
      </c>
      <c r="R33" s="11">
        <f t="shared" si="7"/>
        <v>0.253602</v>
      </c>
      <c r="S33" s="17">
        <f t="shared" si="8"/>
        <v>0.151550856271927</v>
      </c>
      <c r="T33" s="3">
        <v>0.01</v>
      </c>
      <c r="U33" s="18">
        <f t="shared" si="9"/>
        <v>0.00151550856271927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0.0309655085627193</v>
      </c>
      <c r="AR33" s="25">
        <f t="shared" si="15"/>
        <v>105.6675</v>
      </c>
      <c r="AS33" s="1">
        <f t="shared" si="16"/>
        <v>0.24</v>
      </c>
      <c r="AT33" s="2">
        <f>$E$4/12</f>
        <v>10.8</v>
      </c>
      <c r="AU33" s="1">
        <f t="shared" si="17"/>
        <v>56823.6922346545</v>
      </c>
    </row>
    <row r="34" s="1" customFormat="1" spans="1:47">
      <c r="A34" s="6"/>
      <c r="B34" s="6"/>
      <c r="C34" s="9">
        <v>5</v>
      </c>
      <c r="D34" s="12">
        <v>22.1699246996774</v>
      </c>
      <c r="E34" s="13">
        <f t="shared" si="18"/>
        <v>16.1877304723333</v>
      </c>
      <c r="F34" s="9" t="s">
        <v>109</v>
      </c>
      <c r="G34" s="6">
        <v>6</v>
      </c>
      <c r="H34" s="11">
        <f t="shared" si="0"/>
        <v>22.1699246996774</v>
      </c>
      <c r="I34" s="11">
        <f t="shared" si="1"/>
        <v>295.319924699677</v>
      </c>
      <c r="J34" s="11">
        <f t="shared" si="2"/>
        <v>0.25315054554523</v>
      </c>
      <c r="K34" s="11">
        <f t="shared" si="3"/>
        <v>105.6675</v>
      </c>
      <c r="L34" s="11">
        <f t="shared" si="4"/>
        <v>1.056675</v>
      </c>
      <c r="M34" s="6" t="s">
        <v>107</v>
      </c>
      <c r="N34" s="6"/>
      <c r="O34" s="11">
        <f t="shared" si="19"/>
        <v>2.14728177377249</v>
      </c>
      <c r="P34" s="11">
        <f t="shared" si="5"/>
        <v>0.543585552469834</v>
      </c>
      <c r="Q34" s="16">
        <f t="shared" si="6"/>
        <v>0.13046053259276</v>
      </c>
      <c r="R34" s="11">
        <f t="shared" si="7"/>
        <v>0.253602</v>
      </c>
      <c r="S34" s="17">
        <f t="shared" si="8"/>
        <v>0.514430219764672</v>
      </c>
      <c r="T34" s="3">
        <v>0.01</v>
      </c>
      <c r="U34" s="18">
        <f t="shared" si="9"/>
        <v>0.00514430219764672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0.0345943021976467</v>
      </c>
      <c r="AR34" s="25">
        <f t="shared" si="15"/>
        <v>105.6675</v>
      </c>
      <c r="AS34" s="1">
        <f t="shared" si="16"/>
        <v>0.24</v>
      </c>
      <c r="AT34" s="2">
        <f>$E$4/12</f>
        <v>10.8</v>
      </c>
      <c r="AU34" s="1">
        <f t="shared" si="17"/>
        <v>63482.7610588121</v>
      </c>
    </row>
    <row r="35" s="1" customFormat="1" spans="1:47">
      <c r="A35" s="6"/>
      <c r="B35" s="6"/>
      <c r="C35" s="9">
        <v>6</v>
      </c>
      <c r="D35" s="12">
        <v>24.7385536036667</v>
      </c>
      <c r="E35" s="13">
        <f t="shared" si="18"/>
        <v>22.1699246996774</v>
      </c>
      <c r="F35" s="9" t="s">
        <v>107</v>
      </c>
      <c r="G35" s="6">
        <v>7</v>
      </c>
      <c r="H35" s="11">
        <f t="shared" si="0"/>
        <v>24.7385536036667</v>
      </c>
      <c r="I35" s="11">
        <f t="shared" si="1"/>
        <v>297.888553603667</v>
      </c>
      <c r="J35" s="11">
        <f t="shared" si="2"/>
        <v>0.336393038183741</v>
      </c>
      <c r="K35" s="11">
        <f t="shared" si="3"/>
        <v>105.6675</v>
      </c>
      <c r="L35" s="11">
        <f t="shared" si="4"/>
        <v>1.056675</v>
      </c>
      <c r="M35" s="6" t="s">
        <v>107</v>
      </c>
      <c r="N35" s="6"/>
      <c r="O35" s="11">
        <f t="shared" si="19"/>
        <v>2.66037122130265</v>
      </c>
      <c r="P35" s="11">
        <f t="shared" si="5"/>
        <v>0.894930357830587</v>
      </c>
      <c r="Q35" s="16">
        <f t="shared" si="6"/>
        <v>0.214783285879341</v>
      </c>
      <c r="R35" s="11">
        <f t="shared" si="7"/>
        <v>0.253602</v>
      </c>
      <c r="S35" s="17">
        <f t="shared" si="8"/>
        <v>0.846930567895131</v>
      </c>
      <c r="T35" s="3">
        <v>0.01</v>
      </c>
      <c r="U35" s="18">
        <f t="shared" si="9"/>
        <v>0.00846930567895131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0.0433693056789513</v>
      </c>
      <c r="AR35" s="25">
        <f t="shared" si="15"/>
        <v>105.6675</v>
      </c>
      <c r="AS35" s="1">
        <f t="shared" si="16"/>
        <v>0.24</v>
      </c>
      <c r="AT35" s="2">
        <f>$E$4/12</f>
        <v>10.8</v>
      </c>
      <c r="AU35" s="1">
        <f t="shared" si="17"/>
        <v>79585.4546790291</v>
      </c>
    </row>
    <row r="36" s="1" customFormat="1" spans="1:47">
      <c r="A36" s="6"/>
      <c r="B36" s="6"/>
      <c r="C36" s="9">
        <v>7</v>
      </c>
      <c r="D36" s="12">
        <v>28.0438981770968</v>
      </c>
      <c r="E36" s="13">
        <f t="shared" si="18"/>
        <v>24.7385536036667</v>
      </c>
      <c r="F36" s="9" t="s">
        <v>107</v>
      </c>
      <c r="G36" s="6">
        <v>8</v>
      </c>
      <c r="H36" s="11">
        <f t="shared" si="0"/>
        <v>28.0438981770968</v>
      </c>
      <c r="I36" s="11">
        <f t="shared" si="1"/>
        <v>301.193898177097</v>
      </c>
      <c r="J36" s="11">
        <f t="shared" si="2"/>
        <v>0.481536087692577</v>
      </c>
      <c r="K36" s="11">
        <f t="shared" si="3"/>
        <v>105.6675</v>
      </c>
      <c r="L36" s="11">
        <f t="shared" si="4"/>
        <v>1.056675</v>
      </c>
      <c r="M36" s="6" t="s">
        <v>107</v>
      </c>
      <c r="N36" s="6"/>
      <c r="O36" s="11">
        <f t="shared" si="19"/>
        <v>2.82211586347206</v>
      </c>
      <c r="P36" s="11">
        <f t="shared" si="5"/>
        <v>1.3589506319115</v>
      </c>
      <c r="Q36" s="16">
        <f t="shared" si="6"/>
        <v>0.326148151658759</v>
      </c>
      <c r="R36" s="11">
        <f t="shared" si="7"/>
        <v>0.253602</v>
      </c>
      <c r="S36" s="17">
        <f t="shared" si="8"/>
        <v>1.28606301077578</v>
      </c>
      <c r="T36" s="3">
        <v>0.01</v>
      </c>
      <c r="U36" s="18">
        <f t="shared" si="9"/>
        <v>0.0128606301077578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0.0477606301077578</v>
      </c>
      <c r="AR36" s="25">
        <f t="shared" si="15"/>
        <v>105.6675</v>
      </c>
      <c r="AS36" s="1">
        <f t="shared" si="16"/>
        <v>0.24</v>
      </c>
      <c r="AT36" s="2">
        <f>$E$4/12</f>
        <v>10.8</v>
      </c>
      <c r="AU36" s="1">
        <f t="shared" si="17"/>
        <v>87643.8163668278</v>
      </c>
    </row>
    <row r="37" s="1" customFormat="1" spans="1:47">
      <c r="A37" s="6"/>
      <c r="B37" s="6"/>
      <c r="C37" s="9">
        <v>8</v>
      </c>
      <c r="D37" s="12">
        <v>26.3704123364516</v>
      </c>
      <c r="E37" s="13">
        <f t="shared" si="18"/>
        <v>28.0438981770968</v>
      </c>
      <c r="F37" s="9" t="s">
        <v>107</v>
      </c>
      <c r="G37" s="6">
        <v>9</v>
      </c>
      <c r="H37" s="11">
        <f t="shared" si="0"/>
        <v>26.3704123364516</v>
      </c>
      <c r="I37" s="11">
        <f t="shared" si="1"/>
        <v>299.520412336452</v>
      </c>
      <c r="J37" s="11">
        <f t="shared" si="2"/>
        <v>0.401963559723947</v>
      </c>
      <c r="K37" s="11">
        <f t="shared" si="3"/>
        <v>105.6675</v>
      </c>
      <c r="L37" s="11">
        <f t="shared" si="4"/>
        <v>1.056675</v>
      </c>
      <c r="M37" s="6" t="s">
        <v>107</v>
      </c>
      <c r="N37" s="6"/>
      <c r="O37" s="11">
        <f t="shared" si="19"/>
        <v>2.51984023156057</v>
      </c>
      <c r="P37" s="11">
        <f t="shared" si="5"/>
        <v>1.0128839494137</v>
      </c>
      <c r="Q37" s="16">
        <f t="shared" si="6"/>
        <v>0.243092147859288</v>
      </c>
      <c r="R37" s="11">
        <f t="shared" si="7"/>
        <v>0.253602</v>
      </c>
      <c r="S37" s="17">
        <f t="shared" si="8"/>
        <v>0.958557692207822</v>
      </c>
      <c r="T37" s="3">
        <v>0.01</v>
      </c>
      <c r="U37" s="18">
        <f t="shared" si="9"/>
        <v>0.00958557692207822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0.0390355769220782</v>
      </c>
      <c r="AR37" s="25">
        <f t="shared" si="15"/>
        <v>105.6675</v>
      </c>
      <c r="AS37" s="1">
        <f t="shared" si="16"/>
        <v>0.24</v>
      </c>
      <c r="AT37" s="2">
        <f>$E$4/12</f>
        <v>10.8</v>
      </c>
      <c r="AU37" s="1">
        <f t="shared" si="17"/>
        <v>71632.7847394981</v>
      </c>
    </row>
    <row r="38" s="1" customFormat="1" spans="1:47">
      <c r="A38" s="6"/>
      <c r="B38" s="6"/>
      <c r="C38" s="9">
        <v>9</v>
      </c>
      <c r="D38" s="12">
        <v>22.8916191483333</v>
      </c>
      <c r="E38" s="13">
        <f t="shared" si="18"/>
        <v>26.3704123364516</v>
      </c>
      <c r="F38" s="9" t="s">
        <v>107</v>
      </c>
      <c r="G38" s="6">
        <v>10</v>
      </c>
      <c r="H38" s="11">
        <f t="shared" si="0"/>
        <v>22.8916191483333</v>
      </c>
      <c r="I38" s="11">
        <f t="shared" si="1"/>
        <v>296.041619148333</v>
      </c>
      <c r="J38" s="11">
        <f t="shared" si="2"/>
        <v>0.274337702662285</v>
      </c>
      <c r="K38" s="11">
        <f t="shared" si="3"/>
        <v>105.6675</v>
      </c>
      <c r="L38" s="11">
        <f t="shared" si="4"/>
        <v>1.056675</v>
      </c>
      <c r="M38" s="6" t="s">
        <v>107</v>
      </c>
      <c r="N38" s="6"/>
      <c r="O38" s="11">
        <f t="shared" si="19"/>
        <v>2.56363128214687</v>
      </c>
      <c r="P38" s="11">
        <f t="shared" si="5"/>
        <v>0.703300716417341</v>
      </c>
      <c r="Q38" s="16">
        <f t="shared" si="6"/>
        <v>0.168792171940162</v>
      </c>
      <c r="R38" s="11">
        <f t="shared" si="7"/>
        <v>0.253602</v>
      </c>
      <c r="S38" s="17">
        <f t="shared" si="8"/>
        <v>0.665579025166055</v>
      </c>
      <c r="T38" s="3">
        <v>0.01</v>
      </c>
      <c r="U38" s="18">
        <f t="shared" si="9"/>
        <v>0.00665579025166055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0.0361057902516605</v>
      </c>
      <c r="AR38" s="25">
        <f t="shared" si="15"/>
        <v>105.6675</v>
      </c>
      <c r="AS38" s="1">
        <f t="shared" si="16"/>
        <v>0.24</v>
      </c>
      <c r="AT38" s="2">
        <f>$E$4/12</f>
        <v>10.8</v>
      </c>
      <c r="AU38" s="1">
        <f t="shared" si="17"/>
        <v>66256.4384819901</v>
      </c>
    </row>
    <row r="39" s="1" customFormat="1" spans="1:47">
      <c r="A39" s="6"/>
      <c r="B39" s="6"/>
      <c r="C39" s="9">
        <v>10</v>
      </c>
      <c r="D39" s="12">
        <v>14.6279760481613</v>
      </c>
      <c r="E39" s="13">
        <f t="shared" si="18"/>
        <v>22.8916191483333</v>
      </c>
      <c r="F39" s="9" t="s">
        <v>107</v>
      </c>
      <c r="G39" s="6">
        <v>11</v>
      </c>
      <c r="H39" s="11">
        <f t="shared" si="0"/>
        <v>14.6279760481613</v>
      </c>
      <c r="I39" s="11">
        <f t="shared" si="1"/>
        <v>287.777976048161</v>
      </c>
      <c r="J39" s="11">
        <f t="shared" si="2"/>
        <v>0.106688582037138</v>
      </c>
      <c r="K39" s="11">
        <f t="shared" si="3"/>
        <v>105.6675</v>
      </c>
      <c r="L39" s="11">
        <f t="shared" si="4"/>
        <v>1.056675</v>
      </c>
      <c r="M39" s="6" t="s">
        <v>109</v>
      </c>
      <c r="N39" s="11">
        <f>(O38-P38)*C24/100</f>
        <v>1.76731403744305</v>
      </c>
      <c r="O39" s="11">
        <f t="shared" si="19"/>
        <v>1.14969152828648</v>
      </c>
      <c r="P39" s="11">
        <f t="shared" si="5"/>
        <v>0.122658958932994</v>
      </c>
      <c r="Q39" s="16">
        <f t="shared" si="6"/>
        <v>0.0294381501439187</v>
      </c>
      <c r="R39" s="11">
        <f t="shared" si="7"/>
        <v>0.253602</v>
      </c>
      <c r="S39" s="17">
        <f t="shared" si="8"/>
        <v>0.116080118232185</v>
      </c>
      <c r="T39" s="3">
        <v>0.01</v>
      </c>
      <c r="U39" s="18">
        <f t="shared" si="9"/>
        <v>0.00116080118232185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0.0230608011823219</v>
      </c>
      <c r="AR39" s="25">
        <f t="shared" si="15"/>
        <v>105.6675</v>
      </c>
      <c r="AS39" s="1">
        <f t="shared" si="16"/>
        <v>0.24</v>
      </c>
      <c r="AT39" s="2">
        <f>$E$4/12</f>
        <v>10.8</v>
      </c>
      <c r="AU39" s="1">
        <f t="shared" si="17"/>
        <v>42318.0477212139</v>
      </c>
    </row>
    <row r="40" s="1" customFormat="1" spans="1:48">
      <c r="A40" s="6"/>
      <c r="B40" s="6"/>
      <c r="C40" s="9">
        <v>11</v>
      </c>
      <c r="D40" s="12">
        <v>7.55634005376667</v>
      </c>
      <c r="E40" s="13">
        <f t="shared" si="18"/>
        <v>14.6279760481613</v>
      </c>
      <c r="F40" s="9" t="s">
        <v>109</v>
      </c>
      <c r="G40" s="6">
        <v>12</v>
      </c>
      <c r="H40" s="11">
        <f t="shared" si="0"/>
        <v>7.55634005376667</v>
      </c>
      <c r="I40" s="11">
        <f t="shared" si="1"/>
        <v>280.706340053767</v>
      </c>
      <c r="J40" s="11">
        <f t="shared" si="2"/>
        <v>0.0454925509141403</v>
      </c>
      <c r="K40" s="11">
        <f t="shared" si="3"/>
        <v>105.6675</v>
      </c>
      <c r="L40" s="11">
        <f t="shared" si="4"/>
        <v>1.056675</v>
      </c>
      <c r="M40" s="6" t="s">
        <v>107</v>
      </c>
      <c r="N40" s="6"/>
      <c r="O40" s="11">
        <f t="shared" si="19"/>
        <v>2.08370756935348</v>
      </c>
      <c r="P40" s="11">
        <f t="shared" si="5"/>
        <v>0.0947931726889927</v>
      </c>
      <c r="Q40" s="16">
        <f t="shared" si="6"/>
        <v>0.0227503614453583</v>
      </c>
      <c r="R40" s="11">
        <f t="shared" si="7"/>
        <v>0.253602</v>
      </c>
      <c r="S40" s="17">
        <f t="shared" si="8"/>
        <v>0.0897089196668727</v>
      </c>
      <c r="T40" s="3">
        <v>0.01</v>
      </c>
      <c r="U40" s="18">
        <f t="shared" si="9"/>
        <v>0.000897089196668727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0.0227970891966687</v>
      </c>
      <c r="AR40" s="25">
        <f t="shared" si="15"/>
        <v>105.6675</v>
      </c>
      <c r="AS40" s="1">
        <f t="shared" si="16"/>
        <v>0.24</v>
      </c>
      <c r="AT40" s="2">
        <f>$E$4/12</f>
        <v>10.8</v>
      </c>
      <c r="AU40" s="1">
        <f t="shared" si="17"/>
        <v>41834.1193309861</v>
      </c>
      <c r="AV40" s="1">
        <f>SUM(AU29:AU40)</f>
        <v>690179.462537872</v>
      </c>
    </row>
    <row r="41" s="1" customFormat="1" spans="1:46">
      <c r="A41" s="6"/>
      <c r="B41" s="6"/>
      <c r="C41" s="9">
        <v>12</v>
      </c>
      <c r="D41" s="12">
        <v>1.53990934077419</v>
      </c>
      <c r="E41" s="13">
        <f t="shared" si="18"/>
        <v>7.55634005376667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769.42</v>
      </c>
      <c r="C44" s="9" t="s">
        <v>106</v>
      </c>
      <c r="D44" s="10">
        <v>2</v>
      </c>
      <c r="E44" s="9"/>
      <c r="F44" s="9"/>
      <c r="G44" s="6">
        <v>1</v>
      </c>
      <c r="H44" s="11">
        <f t="shared" ref="H44:H55" si="20">E45</f>
        <v>2</v>
      </c>
      <c r="I44" s="11">
        <f t="shared" ref="I44:I55" si="21">H44+273.15</f>
        <v>275.15</v>
      </c>
      <c r="J44" s="11">
        <f t="shared" ref="J44:J55" si="22">EXP(($C$18*(I44-$C$16))/($C$19*I44*$C$16))</f>
        <v>0.0225805608773668</v>
      </c>
      <c r="K44" s="11">
        <f t="shared" ref="K44:K55" si="23">$B$44/12</f>
        <v>64.1183333333333</v>
      </c>
      <c r="L44" s="11">
        <f t="shared" ref="L44:L55" si="24">K44*$B$45/100</f>
        <v>0.641183333333333</v>
      </c>
      <c r="M44" s="6" t="s">
        <v>107</v>
      </c>
      <c r="N44" s="6"/>
      <c r="O44" s="11">
        <f>L44</f>
        <v>0.641183333333333</v>
      </c>
      <c r="P44" s="11">
        <f t="shared" ref="P44:P55" si="25">O44*J44</f>
        <v>0.0144782792918863</v>
      </c>
      <c r="Q44" s="16">
        <f t="shared" ref="Q44:Q55" si="26">P44*$B$46</f>
        <v>0.00260609027253953</v>
      </c>
      <c r="R44" s="11">
        <f t="shared" ref="R44:R55" si="27">L44*$B$46</f>
        <v>0.115413</v>
      </c>
      <c r="S44" s="17">
        <f t="shared" ref="S44:S55" si="28">Q44/R44</f>
        <v>0.0225805608773668</v>
      </c>
      <c r="T44" s="3">
        <v>0.01</v>
      </c>
      <c r="U44" s="18">
        <f t="shared" ref="U44:U55" si="29">S44*T44</f>
        <v>0.000225805608773668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0.0193258056087737</v>
      </c>
      <c r="AR44" s="25">
        <f t="shared" ref="AR44:AR55" si="35">$B$44/12</f>
        <v>64.1183333333333</v>
      </c>
      <c r="AS44" s="1">
        <f t="shared" ref="AS44:AS55" si="36">$B$46</f>
        <v>0.18</v>
      </c>
      <c r="AT44" s="2">
        <f>$E$3/12</f>
        <v>64.3333333333333</v>
      </c>
      <c r="AU44" s="1">
        <f t="shared" ref="AU44:AU55" si="37">AT44*10000*AS44*0.67*AR44*AQ44</f>
        <v>96139.7954681402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0.423182254419355</v>
      </c>
      <c r="E45" s="13">
        <f t="shared" ref="E45:E56" si="38">D44</f>
        <v>2</v>
      </c>
      <c r="F45" s="9" t="s">
        <v>107</v>
      </c>
      <c r="G45" s="6">
        <v>2</v>
      </c>
      <c r="H45" s="11">
        <f t="shared" si="20"/>
        <v>0.423182254419355</v>
      </c>
      <c r="I45" s="11">
        <f t="shared" si="21"/>
        <v>273.573182254419</v>
      </c>
      <c r="J45" s="11">
        <f t="shared" si="22"/>
        <v>0.0184142545327714</v>
      </c>
      <c r="K45" s="11">
        <f t="shared" si="23"/>
        <v>64.1183333333333</v>
      </c>
      <c r="L45" s="11">
        <f t="shared" si="24"/>
        <v>0.641183333333333</v>
      </c>
      <c r="M45" s="6" t="s">
        <v>107</v>
      </c>
      <c r="N45" s="6"/>
      <c r="O45" s="11">
        <f t="shared" ref="O45:O55" si="39">L45+O44-P44-N45</f>
        <v>1.26788838737478</v>
      </c>
      <c r="P45" s="11">
        <f t="shared" si="25"/>
        <v>0.0233472194842643</v>
      </c>
      <c r="Q45" s="16">
        <f t="shared" si="26"/>
        <v>0.00420249950716757</v>
      </c>
      <c r="R45" s="11">
        <f t="shared" si="27"/>
        <v>0.115413</v>
      </c>
      <c r="S45" s="17">
        <f t="shared" si="28"/>
        <v>0.0364127048700542</v>
      </c>
      <c r="T45" s="3">
        <v>0.01</v>
      </c>
      <c r="U45" s="18">
        <f t="shared" si="29"/>
        <v>0.000364127048700542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0.0194641270487005</v>
      </c>
      <c r="AR45" s="25">
        <f t="shared" si="35"/>
        <v>64.1183333333333</v>
      </c>
      <c r="AS45" s="1">
        <f t="shared" si="36"/>
        <v>0.18</v>
      </c>
      <c r="AT45" s="2">
        <f>$E$3/12</f>
        <v>64.3333333333333</v>
      </c>
      <c r="AU45" s="1">
        <f t="shared" si="37"/>
        <v>96827.9010619061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3.39824507135714</v>
      </c>
      <c r="E46" s="13">
        <f t="shared" si="38"/>
        <v>0.423182254419355</v>
      </c>
      <c r="F46" s="9" t="s">
        <v>107</v>
      </c>
      <c r="G46" s="6">
        <v>3</v>
      </c>
      <c r="H46" s="11">
        <f t="shared" si="20"/>
        <v>3.39824507135714</v>
      </c>
      <c r="I46" s="11">
        <f t="shared" si="21"/>
        <v>276.548245071357</v>
      </c>
      <c r="J46" s="11">
        <f t="shared" si="22"/>
        <v>0.0270046559639459</v>
      </c>
      <c r="K46" s="11">
        <f t="shared" si="23"/>
        <v>64.1183333333333</v>
      </c>
      <c r="L46" s="11">
        <f t="shared" si="24"/>
        <v>0.641183333333333</v>
      </c>
      <c r="M46" s="6" t="s">
        <v>107</v>
      </c>
      <c r="N46" s="6"/>
      <c r="O46" s="11">
        <f t="shared" si="39"/>
        <v>1.88572450122385</v>
      </c>
      <c r="P46" s="11">
        <f t="shared" si="25"/>
        <v>0.0509233413983336</v>
      </c>
      <c r="Q46" s="16">
        <f t="shared" si="26"/>
        <v>0.00916620145170004</v>
      </c>
      <c r="R46" s="11">
        <f t="shared" si="27"/>
        <v>0.115413</v>
      </c>
      <c r="S46" s="17">
        <f t="shared" si="28"/>
        <v>0.079420875046139</v>
      </c>
      <c r="T46" s="3">
        <v>0.01</v>
      </c>
      <c r="U46" s="18">
        <f t="shared" si="29"/>
        <v>0.00079420875046139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0.0198942087504614</v>
      </c>
      <c r="AR46" s="25">
        <f t="shared" si="35"/>
        <v>64.1183333333333</v>
      </c>
      <c r="AS46" s="1">
        <f t="shared" si="36"/>
        <v>0.18</v>
      </c>
      <c r="AT46" s="2">
        <f>$E$3/12</f>
        <v>64.3333333333333</v>
      </c>
      <c r="AU46" s="1">
        <f t="shared" si="37"/>
        <v>98967.422056731</v>
      </c>
    </row>
    <row r="47" s="1" customFormat="1" spans="1:47">
      <c r="A47" s="6"/>
      <c r="B47" s="6"/>
      <c r="C47" s="9">
        <v>3</v>
      </c>
      <c r="D47" s="12">
        <v>8.1205553263871</v>
      </c>
      <c r="E47" s="13">
        <f t="shared" si="38"/>
        <v>3.39824507135714</v>
      </c>
      <c r="F47" s="9" t="s">
        <v>107</v>
      </c>
      <c r="G47" s="6">
        <v>4</v>
      </c>
      <c r="H47" s="11">
        <f t="shared" si="20"/>
        <v>8.1205553263871</v>
      </c>
      <c r="I47" s="11">
        <f t="shared" si="21"/>
        <v>281.270555326387</v>
      </c>
      <c r="J47" s="11">
        <f t="shared" si="22"/>
        <v>0.0487706426114135</v>
      </c>
      <c r="K47" s="11">
        <f t="shared" si="23"/>
        <v>64.1183333333333</v>
      </c>
      <c r="L47" s="11">
        <f t="shared" si="24"/>
        <v>0.641183333333333</v>
      </c>
      <c r="M47" s="6" t="s">
        <v>107</v>
      </c>
      <c r="N47" s="6"/>
      <c r="O47" s="11">
        <f t="shared" si="39"/>
        <v>2.47598449315885</v>
      </c>
      <c r="P47" s="11">
        <f t="shared" si="25"/>
        <v>0.120755354827252</v>
      </c>
      <c r="Q47" s="16">
        <f t="shared" si="26"/>
        <v>0.0217359638689054</v>
      </c>
      <c r="R47" s="11">
        <f t="shared" si="27"/>
        <v>0.115413</v>
      </c>
      <c r="S47" s="17">
        <f t="shared" si="28"/>
        <v>0.188332023852645</v>
      </c>
      <c r="T47" s="3">
        <v>0.01</v>
      </c>
      <c r="U47" s="18">
        <f t="shared" si="29"/>
        <v>0.00188332023852645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0.0299333202385265</v>
      </c>
      <c r="AR47" s="25">
        <f t="shared" si="35"/>
        <v>64.1183333333333</v>
      </c>
      <c r="AS47" s="1">
        <f t="shared" si="36"/>
        <v>0.18</v>
      </c>
      <c r="AT47" s="2">
        <f>$E$3/12</f>
        <v>64.3333333333333</v>
      </c>
      <c r="AU47" s="1">
        <f t="shared" si="37"/>
        <v>148908.839490127</v>
      </c>
    </row>
    <row r="48" s="1" customFormat="1" spans="1:47">
      <c r="A48" s="6"/>
      <c r="B48" s="6"/>
      <c r="C48" s="9">
        <v>4</v>
      </c>
      <c r="D48" s="12">
        <v>16.1877304723333</v>
      </c>
      <c r="E48" s="13">
        <f t="shared" si="38"/>
        <v>8.1205553263871</v>
      </c>
      <c r="F48" s="9" t="s">
        <v>107</v>
      </c>
      <c r="G48" s="6">
        <v>5</v>
      </c>
      <c r="H48" s="11">
        <f t="shared" si="20"/>
        <v>16.1877304723333</v>
      </c>
      <c r="I48" s="11">
        <f t="shared" si="21"/>
        <v>289.337730472333</v>
      </c>
      <c r="J48" s="11">
        <f t="shared" si="22"/>
        <v>0.128035509884662</v>
      </c>
      <c r="K48" s="11">
        <f t="shared" si="23"/>
        <v>64.1183333333333</v>
      </c>
      <c r="L48" s="11">
        <f t="shared" si="24"/>
        <v>0.641183333333333</v>
      </c>
      <c r="M48" s="6" t="s">
        <v>109</v>
      </c>
      <c r="N48" s="11">
        <f>(O47-P47)*$C$24/100</f>
        <v>2.23746768141502</v>
      </c>
      <c r="O48" s="11">
        <f t="shared" si="39"/>
        <v>0.758944790249913</v>
      </c>
      <c r="P48" s="11">
        <f t="shared" si="25"/>
        <v>0.0971718831939551</v>
      </c>
      <c r="Q48" s="16">
        <f t="shared" si="26"/>
        <v>0.0174909389749119</v>
      </c>
      <c r="R48" s="11">
        <f t="shared" si="27"/>
        <v>0.115413</v>
      </c>
      <c r="S48" s="17">
        <f t="shared" si="28"/>
        <v>0.151550856271927</v>
      </c>
      <c r="T48" s="3">
        <v>0.01</v>
      </c>
      <c r="U48" s="18">
        <f t="shared" si="29"/>
        <v>0.00151550856271927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0.0295655085627193</v>
      </c>
      <c r="AR48" s="25">
        <f t="shared" si="35"/>
        <v>64.1183333333333</v>
      </c>
      <c r="AS48" s="1">
        <f t="shared" si="36"/>
        <v>0.18</v>
      </c>
      <c r="AT48" s="2">
        <f>$E$3/12</f>
        <v>64.3333333333333</v>
      </c>
      <c r="AU48" s="1">
        <f t="shared" si="37"/>
        <v>147079.092259986</v>
      </c>
    </row>
    <row r="49" s="1" customFormat="1" spans="1:47">
      <c r="A49" s="6"/>
      <c r="B49" s="6"/>
      <c r="C49" s="9">
        <v>5</v>
      </c>
      <c r="D49" s="12">
        <v>22.1699246996774</v>
      </c>
      <c r="E49" s="13">
        <f t="shared" si="38"/>
        <v>16.1877304723333</v>
      </c>
      <c r="F49" s="9" t="s">
        <v>109</v>
      </c>
      <c r="G49" s="6">
        <v>6</v>
      </c>
      <c r="H49" s="11">
        <f t="shared" si="20"/>
        <v>22.1699246996774</v>
      </c>
      <c r="I49" s="11">
        <f t="shared" si="21"/>
        <v>295.319924699677</v>
      </c>
      <c r="J49" s="11">
        <f t="shared" si="22"/>
        <v>0.25315054554523</v>
      </c>
      <c r="K49" s="11">
        <f t="shared" si="23"/>
        <v>64.1183333333333</v>
      </c>
      <c r="L49" s="11">
        <f t="shared" si="24"/>
        <v>0.641183333333333</v>
      </c>
      <c r="M49" s="6" t="s">
        <v>107</v>
      </c>
      <c r="N49" s="6"/>
      <c r="O49" s="11">
        <f t="shared" si="39"/>
        <v>1.30295624038929</v>
      </c>
      <c r="P49" s="11">
        <f t="shared" si="25"/>
        <v>0.329844083076111</v>
      </c>
      <c r="Q49" s="16">
        <f t="shared" si="26"/>
        <v>0.0593719349537</v>
      </c>
      <c r="R49" s="11">
        <f t="shared" si="27"/>
        <v>0.115413</v>
      </c>
      <c r="S49" s="17">
        <f t="shared" si="28"/>
        <v>0.514430219764671</v>
      </c>
      <c r="T49" s="3">
        <v>0.01</v>
      </c>
      <c r="U49" s="18">
        <f t="shared" si="29"/>
        <v>0.00514430219764671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0.0331943021976467</v>
      </c>
      <c r="AR49" s="25">
        <f t="shared" si="35"/>
        <v>64.1183333333333</v>
      </c>
      <c r="AS49" s="1">
        <f t="shared" si="36"/>
        <v>0.18</v>
      </c>
      <c r="AT49" s="2">
        <f>$E$3/12</f>
        <v>64.3333333333333</v>
      </c>
      <c r="AU49" s="1">
        <f t="shared" si="37"/>
        <v>165131.197560043</v>
      </c>
    </row>
    <row r="50" s="1" customFormat="1" spans="1:47">
      <c r="A50" s="6"/>
      <c r="B50" s="6"/>
      <c r="C50" s="9">
        <v>6</v>
      </c>
      <c r="D50" s="12">
        <v>24.7385536036667</v>
      </c>
      <c r="E50" s="13">
        <f t="shared" si="38"/>
        <v>22.1699246996774</v>
      </c>
      <c r="F50" s="9" t="s">
        <v>107</v>
      </c>
      <c r="G50" s="6">
        <v>7</v>
      </c>
      <c r="H50" s="11">
        <f t="shared" si="20"/>
        <v>24.7385536036667</v>
      </c>
      <c r="I50" s="11">
        <f t="shared" si="21"/>
        <v>297.888553603667</v>
      </c>
      <c r="J50" s="11">
        <f t="shared" si="22"/>
        <v>0.336393038183741</v>
      </c>
      <c r="K50" s="11">
        <f t="shared" si="23"/>
        <v>64.1183333333333</v>
      </c>
      <c r="L50" s="11">
        <f t="shared" si="24"/>
        <v>0.641183333333333</v>
      </c>
      <c r="M50" s="6" t="s">
        <v>107</v>
      </c>
      <c r="N50" s="6"/>
      <c r="O50" s="11">
        <f t="shared" si="39"/>
        <v>1.61429549064651</v>
      </c>
      <c r="P50" s="11">
        <f t="shared" si="25"/>
        <v>0.543037764624893</v>
      </c>
      <c r="Q50" s="16">
        <f t="shared" si="26"/>
        <v>0.0977467976324807</v>
      </c>
      <c r="R50" s="11">
        <f t="shared" si="27"/>
        <v>0.115413</v>
      </c>
      <c r="S50" s="17">
        <f t="shared" si="28"/>
        <v>0.84693056789513</v>
      </c>
      <c r="T50" s="3">
        <v>0.01</v>
      </c>
      <c r="U50" s="18">
        <f t="shared" si="29"/>
        <v>0.0084693056789513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0.0425693056789513</v>
      </c>
      <c r="AR50" s="25">
        <f t="shared" si="35"/>
        <v>64.1183333333333</v>
      </c>
      <c r="AS50" s="1">
        <f t="shared" si="36"/>
        <v>0.18</v>
      </c>
      <c r="AT50" s="2">
        <f>$E$3/12</f>
        <v>64.3333333333333</v>
      </c>
      <c r="AU50" s="1">
        <f t="shared" si="37"/>
        <v>211768.886847187</v>
      </c>
    </row>
    <row r="51" s="1" customFormat="1" spans="1:47">
      <c r="A51" s="6"/>
      <c r="B51" s="6"/>
      <c r="C51" s="9">
        <v>7</v>
      </c>
      <c r="D51" s="12">
        <v>28.0438981770968</v>
      </c>
      <c r="E51" s="13">
        <f t="shared" si="38"/>
        <v>24.7385536036667</v>
      </c>
      <c r="F51" s="9" t="s">
        <v>107</v>
      </c>
      <c r="G51" s="6">
        <v>8</v>
      </c>
      <c r="H51" s="11">
        <f t="shared" si="20"/>
        <v>28.0438981770968</v>
      </c>
      <c r="I51" s="11">
        <f t="shared" si="21"/>
        <v>301.193898177097</v>
      </c>
      <c r="J51" s="11">
        <f t="shared" si="22"/>
        <v>0.481536087692577</v>
      </c>
      <c r="K51" s="11">
        <f t="shared" si="23"/>
        <v>64.1183333333333</v>
      </c>
      <c r="L51" s="11">
        <f t="shared" si="24"/>
        <v>0.641183333333333</v>
      </c>
      <c r="M51" s="6" t="s">
        <v>107</v>
      </c>
      <c r="N51" s="6"/>
      <c r="O51" s="11">
        <f t="shared" si="39"/>
        <v>1.71244105935495</v>
      </c>
      <c r="P51" s="11">
        <f t="shared" si="25"/>
        <v>0.824602168125916</v>
      </c>
      <c r="Q51" s="16">
        <f t="shared" si="26"/>
        <v>0.148428390262665</v>
      </c>
      <c r="R51" s="11">
        <f t="shared" si="27"/>
        <v>0.115413</v>
      </c>
      <c r="S51" s="17">
        <f t="shared" si="28"/>
        <v>1.28606301077578</v>
      </c>
      <c r="T51" s="3">
        <v>0.01</v>
      </c>
      <c r="U51" s="18">
        <f t="shared" si="29"/>
        <v>0.0128606301077578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0.0469606301077578</v>
      </c>
      <c r="AR51" s="25">
        <f t="shared" si="35"/>
        <v>64.1183333333333</v>
      </c>
      <c r="AS51" s="1">
        <f t="shared" si="36"/>
        <v>0.18</v>
      </c>
      <c r="AT51" s="2">
        <f>$E$3/12</f>
        <v>64.3333333333333</v>
      </c>
      <c r="AU51" s="1">
        <f t="shared" si="37"/>
        <v>233614.342657217</v>
      </c>
    </row>
    <row r="52" s="1" customFormat="1" spans="1:47">
      <c r="A52" s="6"/>
      <c r="B52" s="6"/>
      <c r="C52" s="9">
        <v>8</v>
      </c>
      <c r="D52" s="12">
        <v>26.3704123364516</v>
      </c>
      <c r="E52" s="13">
        <f t="shared" si="38"/>
        <v>28.0438981770968</v>
      </c>
      <c r="F52" s="9" t="s">
        <v>107</v>
      </c>
      <c r="G52" s="6">
        <v>9</v>
      </c>
      <c r="H52" s="11">
        <f t="shared" si="20"/>
        <v>26.3704123364516</v>
      </c>
      <c r="I52" s="11">
        <f t="shared" si="21"/>
        <v>299.520412336452</v>
      </c>
      <c r="J52" s="11">
        <f t="shared" si="22"/>
        <v>0.401963559723947</v>
      </c>
      <c r="K52" s="11">
        <f t="shared" si="23"/>
        <v>64.1183333333333</v>
      </c>
      <c r="L52" s="11">
        <f t="shared" si="24"/>
        <v>0.641183333333333</v>
      </c>
      <c r="M52" s="6" t="s">
        <v>107</v>
      </c>
      <c r="N52" s="6"/>
      <c r="O52" s="11">
        <f t="shared" si="39"/>
        <v>1.52902222456237</v>
      </c>
      <c r="P52" s="11">
        <f t="shared" si="25"/>
        <v>0.614611216282118</v>
      </c>
      <c r="Q52" s="16">
        <f t="shared" si="26"/>
        <v>0.110630018930781</v>
      </c>
      <c r="R52" s="11">
        <f t="shared" si="27"/>
        <v>0.115413</v>
      </c>
      <c r="S52" s="17">
        <f t="shared" si="28"/>
        <v>0.958557692207822</v>
      </c>
      <c r="T52" s="3">
        <v>0.01</v>
      </c>
      <c r="U52" s="18">
        <f t="shared" si="29"/>
        <v>0.00958557692207822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0.0376355769220782</v>
      </c>
      <c r="AR52" s="25">
        <f t="shared" si="35"/>
        <v>64.1183333333333</v>
      </c>
      <c r="AS52" s="1">
        <f t="shared" si="36"/>
        <v>0.18</v>
      </c>
      <c r="AT52" s="2">
        <f>$E$3/12</f>
        <v>64.3333333333333</v>
      </c>
      <c r="AU52" s="1">
        <f t="shared" si="37"/>
        <v>187225.140356964</v>
      </c>
    </row>
    <row r="53" s="1" customFormat="1" spans="1:47">
      <c r="A53" s="6"/>
      <c r="B53" s="6"/>
      <c r="C53" s="9">
        <v>9</v>
      </c>
      <c r="D53" s="12">
        <v>22.8916191483333</v>
      </c>
      <c r="E53" s="13">
        <f t="shared" si="38"/>
        <v>26.3704123364516</v>
      </c>
      <c r="F53" s="9" t="s">
        <v>107</v>
      </c>
      <c r="G53" s="6">
        <v>10</v>
      </c>
      <c r="H53" s="11">
        <f t="shared" si="20"/>
        <v>22.8916191483333</v>
      </c>
      <c r="I53" s="11">
        <f t="shared" si="21"/>
        <v>296.041619148333</v>
      </c>
      <c r="J53" s="11">
        <f t="shared" si="22"/>
        <v>0.274337702662285</v>
      </c>
      <c r="K53" s="11">
        <f t="shared" si="23"/>
        <v>64.1183333333333</v>
      </c>
      <c r="L53" s="11">
        <f t="shared" si="24"/>
        <v>0.641183333333333</v>
      </c>
      <c r="M53" s="6" t="s">
        <v>107</v>
      </c>
      <c r="N53" s="6"/>
      <c r="O53" s="11">
        <f t="shared" si="39"/>
        <v>1.55559434161358</v>
      </c>
      <c r="P53" s="11">
        <f t="shared" si="25"/>
        <v>0.426758177952721</v>
      </c>
      <c r="Q53" s="16">
        <f t="shared" si="26"/>
        <v>0.0768164720314898</v>
      </c>
      <c r="R53" s="11">
        <f t="shared" si="27"/>
        <v>0.115413</v>
      </c>
      <c r="S53" s="17">
        <f t="shared" si="28"/>
        <v>0.665579025166054</v>
      </c>
      <c r="T53" s="3">
        <v>0.01</v>
      </c>
      <c r="U53" s="18">
        <f t="shared" si="29"/>
        <v>0.00665579025166054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0.0347057902516605</v>
      </c>
      <c r="AR53" s="25">
        <f t="shared" si="35"/>
        <v>64.1183333333333</v>
      </c>
      <c r="AS53" s="1">
        <f t="shared" si="36"/>
        <v>0.18</v>
      </c>
      <c r="AT53" s="2">
        <f>$E$3/12</f>
        <v>64.3333333333333</v>
      </c>
      <c r="AU53" s="1">
        <f t="shared" si="37"/>
        <v>172650.37452514</v>
      </c>
    </row>
    <row r="54" s="1" customFormat="1" spans="1:47">
      <c r="A54" s="6"/>
      <c r="B54" s="6"/>
      <c r="C54" s="9">
        <v>10</v>
      </c>
      <c r="D54" s="12">
        <v>14.6279760481613</v>
      </c>
      <c r="E54" s="13">
        <f t="shared" si="38"/>
        <v>22.8916191483333</v>
      </c>
      <c r="F54" s="9" t="s">
        <v>107</v>
      </c>
      <c r="G54" s="6">
        <v>11</v>
      </c>
      <c r="H54" s="11">
        <f t="shared" si="20"/>
        <v>14.6279760481613</v>
      </c>
      <c r="I54" s="11">
        <f t="shared" si="21"/>
        <v>287.777976048161</v>
      </c>
      <c r="J54" s="11">
        <f t="shared" si="22"/>
        <v>0.106688582037138</v>
      </c>
      <c r="K54" s="11">
        <f t="shared" si="23"/>
        <v>64.1183333333333</v>
      </c>
      <c r="L54" s="11">
        <f t="shared" si="24"/>
        <v>0.641183333333333</v>
      </c>
      <c r="M54" s="6" t="s">
        <v>109</v>
      </c>
      <c r="N54" s="11">
        <f>(O53-P53)*$C$24/100</f>
        <v>1.07239435547782</v>
      </c>
      <c r="O54" s="11">
        <f t="shared" si="39"/>
        <v>0.697625141516376</v>
      </c>
      <c r="P54" s="11">
        <f t="shared" si="25"/>
        <v>0.07442863714184</v>
      </c>
      <c r="Q54" s="16">
        <f t="shared" si="26"/>
        <v>0.0133971546855312</v>
      </c>
      <c r="R54" s="11">
        <f t="shared" si="27"/>
        <v>0.115413</v>
      </c>
      <c r="S54" s="17">
        <f t="shared" si="28"/>
        <v>0.116080118232185</v>
      </c>
      <c r="T54" s="3">
        <v>0.01</v>
      </c>
      <c r="U54" s="18">
        <f t="shared" si="29"/>
        <v>0.00116080118232185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0.0202608011823219</v>
      </c>
      <c r="AR54" s="25">
        <f t="shared" si="35"/>
        <v>64.1183333333333</v>
      </c>
      <c r="AS54" s="1">
        <f t="shared" si="36"/>
        <v>0.18</v>
      </c>
      <c r="AT54" s="2">
        <f>$E$3/12</f>
        <v>64.3333333333333</v>
      </c>
      <c r="AU54" s="1">
        <f t="shared" si="37"/>
        <v>100791.103932287</v>
      </c>
    </row>
    <row r="55" s="1" customFormat="1" spans="1:48">
      <c r="A55" s="6"/>
      <c r="B55" s="6"/>
      <c r="C55" s="9">
        <v>11</v>
      </c>
      <c r="D55" s="12">
        <v>7.55634005376667</v>
      </c>
      <c r="E55" s="13">
        <f t="shared" si="38"/>
        <v>14.6279760481613</v>
      </c>
      <c r="F55" s="9" t="s">
        <v>109</v>
      </c>
      <c r="G55" s="6">
        <v>12</v>
      </c>
      <c r="H55" s="11">
        <f t="shared" si="20"/>
        <v>7.55634005376667</v>
      </c>
      <c r="I55" s="11">
        <f t="shared" si="21"/>
        <v>280.706340053767</v>
      </c>
      <c r="J55" s="11">
        <f t="shared" si="22"/>
        <v>0.0454925509141403</v>
      </c>
      <c r="K55" s="11">
        <f t="shared" si="23"/>
        <v>64.1183333333333</v>
      </c>
      <c r="L55" s="11">
        <f t="shared" si="24"/>
        <v>0.641183333333333</v>
      </c>
      <c r="M55" s="6" t="s">
        <v>107</v>
      </c>
      <c r="N55" s="6"/>
      <c r="O55" s="11">
        <f t="shared" si="39"/>
        <v>1.26437983770787</v>
      </c>
      <c r="P55" s="11">
        <f t="shared" si="25"/>
        <v>0.0575198641417377</v>
      </c>
      <c r="Q55" s="16">
        <f t="shared" si="26"/>
        <v>0.0103535755455128</v>
      </c>
      <c r="R55" s="11">
        <f t="shared" si="27"/>
        <v>0.115413</v>
      </c>
      <c r="S55" s="17">
        <f t="shared" si="28"/>
        <v>0.0897089196668727</v>
      </c>
      <c r="T55" s="3">
        <v>0.01</v>
      </c>
      <c r="U55" s="18">
        <f t="shared" si="29"/>
        <v>0.000897089196668727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0.0199970891966687</v>
      </c>
      <c r="AR55" s="25">
        <f t="shared" si="35"/>
        <v>64.1183333333333</v>
      </c>
      <c r="AS55" s="1">
        <f t="shared" si="36"/>
        <v>0.18</v>
      </c>
      <c r="AT55" s="2">
        <f>$E$3/12</f>
        <v>64.3333333333333</v>
      </c>
      <c r="AU55" s="1">
        <f t="shared" si="37"/>
        <v>99479.2198703008</v>
      </c>
      <c r="AV55" s="1">
        <f>SUM(AU44:AU55)</f>
        <v>1758583.31608603</v>
      </c>
    </row>
    <row r="56" s="1" customFormat="1" spans="1:46">
      <c r="A56" s="6"/>
      <c r="B56" s="6"/>
      <c r="C56" s="9">
        <v>12</v>
      </c>
      <c r="D56" s="12">
        <v>1.53990934077419</v>
      </c>
      <c r="E56" s="13">
        <f t="shared" si="38"/>
        <v>7.55634005376667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2</v>
      </c>
      <c r="E60" s="9"/>
      <c r="F60" s="9"/>
      <c r="G60" s="6">
        <v>1</v>
      </c>
      <c r="H60" s="11">
        <f t="shared" ref="H60:H71" si="40">E61</f>
        <v>2</v>
      </c>
      <c r="I60" s="11">
        <f t="shared" ref="I60:I71" si="41">H60+273.15</f>
        <v>275.15</v>
      </c>
      <c r="J60" s="11">
        <f t="shared" ref="J60:J71" si="42">EXP(($C$18*(I60-$C$16))/($C$19*I60*$C$16))</f>
        <v>0.0225805608773668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0.031154399842503</v>
      </c>
      <c r="Q60" s="16">
        <f t="shared" ref="Q60:Q71" si="46">P60*$B$62</f>
        <v>0.0031154399842503</v>
      </c>
      <c r="R60" s="11">
        <f t="shared" ref="R60:R71" si="47">L60*$B$62</f>
        <v>0.13797</v>
      </c>
      <c r="S60" s="17">
        <f t="shared" ref="S60:S71" si="48">Q60/R60</f>
        <v>0.0225805608773668</v>
      </c>
      <c r="T60" s="3">
        <v>0.01</v>
      </c>
      <c r="U60" s="18">
        <f t="shared" ref="U60:U71" si="49">S60*T60</f>
        <v>0.000225805608773668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0.0125258056087737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3.325</v>
      </c>
      <c r="AU60" s="1">
        <f t="shared" ref="AU60:AU71" si="57">AT60*10000*AS60*0.67*AR60*AQ60</f>
        <v>3849.96502449914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0.423182254419355</v>
      </c>
      <c r="E61" s="13">
        <f t="shared" ref="E61:E72" si="58">D60</f>
        <v>2</v>
      </c>
      <c r="F61" s="9" t="s">
        <v>107</v>
      </c>
      <c r="G61" s="6">
        <v>2</v>
      </c>
      <c r="H61" s="11">
        <f t="shared" si="40"/>
        <v>0.423182254419355</v>
      </c>
      <c r="I61" s="11">
        <f t="shared" si="41"/>
        <v>273.573182254419</v>
      </c>
      <c r="J61" s="11">
        <f t="shared" si="42"/>
        <v>0.0184142545327714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2.7282456001575</v>
      </c>
      <c r="P61" s="11">
        <f t="shared" si="45"/>
        <v>0.0502386089092138</v>
      </c>
      <c r="Q61" s="16">
        <f t="shared" si="46"/>
        <v>0.00502386089092138</v>
      </c>
      <c r="R61" s="11">
        <f t="shared" si="47"/>
        <v>0.13797</v>
      </c>
      <c r="S61" s="17">
        <f t="shared" si="48"/>
        <v>0.0364127048700542</v>
      </c>
      <c r="T61" s="3">
        <v>0.01</v>
      </c>
      <c r="U61" s="18">
        <f t="shared" si="49"/>
        <v>0.000364127048700542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0.0126641270487005</v>
      </c>
      <c r="AR61" s="25">
        <f t="shared" si="55"/>
        <v>137.97</v>
      </c>
      <c r="AS61" s="1">
        <f t="shared" si="56"/>
        <v>0.1</v>
      </c>
      <c r="AT61" s="2">
        <f>$E$5/12</f>
        <v>3.325</v>
      </c>
      <c r="AU61" s="1">
        <f t="shared" si="57"/>
        <v>3892.4798712475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3.39824507135714</v>
      </c>
      <c r="E62" s="13">
        <f t="shared" si="58"/>
        <v>0.423182254419355</v>
      </c>
      <c r="F62" s="9" t="s">
        <v>107</v>
      </c>
      <c r="G62" s="6">
        <v>3</v>
      </c>
      <c r="H62" s="11">
        <f t="shared" si="40"/>
        <v>3.39824507135714</v>
      </c>
      <c r="I62" s="11">
        <f t="shared" si="41"/>
        <v>276.548245071357</v>
      </c>
      <c r="J62" s="11">
        <f t="shared" si="42"/>
        <v>0.0270046559639459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4.05770699124828</v>
      </c>
      <c r="P62" s="11">
        <f t="shared" si="45"/>
        <v>0.109576981301158</v>
      </c>
      <c r="Q62" s="16">
        <f t="shared" si="46"/>
        <v>0.0109576981301158</v>
      </c>
      <c r="R62" s="11">
        <f t="shared" si="47"/>
        <v>0.13797</v>
      </c>
      <c r="S62" s="17">
        <f t="shared" si="48"/>
        <v>0.079420875046139</v>
      </c>
      <c r="T62" s="3">
        <v>0.01</v>
      </c>
      <c r="U62" s="18">
        <f t="shared" si="49"/>
        <v>0.00079420875046139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0.0130942087504614</v>
      </c>
      <c r="AR62" s="25">
        <f t="shared" si="55"/>
        <v>137.97</v>
      </c>
      <c r="AS62" s="1">
        <f t="shared" si="56"/>
        <v>0.1</v>
      </c>
      <c r="AT62" s="2">
        <f>$E$5/12</f>
        <v>3.325</v>
      </c>
      <c r="AU62" s="1">
        <f t="shared" si="57"/>
        <v>4024.67093034365</v>
      </c>
    </row>
    <row r="63" s="1" customFormat="1" spans="1:47">
      <c r="A63" s="6"/>
      <c r="B63" s="6"/>
      <c r="C63" s="9">
        <v>3</v>
      </c>
      <c r="D63" s="12">
        <v>8.1205553263871</v>
      </c>
      <c r="E63" s="13">
        <f t="shared" si="58"/>
        <v>3.39824507135714</v>
      </c>
      <c r="F63" s="9" t="s">
        <v>107</v>
      </c>
      <c r="G63" s="6">
        <v>4</v>
      </c>
      <c r="H63" s="11">
        <f t="shared" si="40"/>
        <v>8.1205553263871</v>
      </c>
      <c r="I63" s="11">
        <f t="shared" si="41"/>
        <v>281.270555326387</v>
      </c>
      <c r="J63" s="11">
        <f t="shared" si="42"/>
        <v>0.0487706426114135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5.32783000994712</v>
      </c>
      <c r="P63" s="11">
        <f t="shared" si="45"/>
        <v>0.259841693309495</v>
      </c>
      <c r="Q63" s="16">
        <f t="shared" si="46"/>
        <v>0.0259841693309495</v>
      </c>
      <c r="R63" s="11">
        <f t="shared" si="47"/>
        <v>0.13797</v>
      </c>
      <c r="S63" s="17">
        <f t="shared" si="48"/>
        <v>0.188332023852645</v>
      </c>
      <c r="T63" s="3">
        <v>0.01</v>
      </c>
      <c r="U63" s="18">
        <f t="shared" si="49"/>
        <v>0.00188332023852645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0.0199333202385265</v>
      </c>
      <c r="AR63" s="25">
        <f t="shared" si="55"/>
        <v>137.97</v>
      </c>
      <c r="AS63" s="1">
        <f t="shared" si="56"/>
        <v>0.1</v>
      </c>
      <c r="AT63" s="2">
        <f>$E$5/12</f>
        <v>3.325</v>
      </c>
      <c r="AU63" s="1">
        <f t="shared" si="57"/>
        <v>6126.75848064523</v>
      </c>
    </row>
    <row r="64" s="1" customFormat="1" spans="1:47">
      <c r="A64" s="6"/>
      <c r="B64" s="6"/>
      <c r="C64" s="9">
        <v>4</v>
      </c>
      <c r="D64" s="12">
        <v>16.1877304723333</v>
      </c>
      <c r="E64" s="13">
        <f t="shared" si="58"/>
        <v>8.1205553263871</v>
      </c>
      <c r="F64" s="9" t="s">
        <v>107</v>
      </c>
      <c r="G64" s="6">
        <v>5</v>
      </c>
      <c r="H64" s="11">
        <f t="shared" si="40"/>
        <v>16.1877304723333</v>
      </c>
      <c r="I64" s="11">
        <f t="shared" si="41"/>
        <v>289.337730472333</v>
      </c>
      <c r="J64" s="11">
        <f t="shared" si="42"/>
        <v>0.128035509884662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4.81458890080575</v>
      </c>
      <c r="O64" s="11">
        <f t="shared" si="59"/>
        <v>1.63309941583188</v>
      </c>
      <c r="P64" s="11">
        <f t="shared" si="45"/>
        <v>0.209094716398378</v>
      </c>
      <c r="Q64" s="16">
        <f t="shared" si="46"/>
        <v>0.0209094716398378</v>
      </c>
      <c r="R64" s="11">
        <f t="shared" si="47"/>
        <v>0.13797</v>
      </c>
      <c r="S64" s="17">
        <f t="shared" si="48"/>
        <v>0.151550856271927</v>
      </c>
      <c r="T64" s="3">
        <v>0.01</v>
      </c>
      <c r="U64" s="18">
        <f t="shared" si="49"/>
        <v>0.00151550856271927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0.0195655085627193</v>
      </c>
      <c r="AR64" s="25">
        <f t="shared" si="55"/>
        <v>137.97</v>
      </c>
      <c r="AS64" s="1">
        <f t="shared" si="56"/>
        <v>0.1</v>
      </c>
      <c r="AT64" s="2">
        <f>$E$5/12</f>
        <v>3.325</v>
      </c>
      <c r="AU64" s="1">
        <f t="shared" si="57"/>
        <v>6013.70690283149</v>
      </c>
    </row>
    <row r="65" s="1" customFormat="1" spans="1:47">
      <c r="A65" s="6"/>
      <c r="B65" s="6"/>
      <c r="C65" s="9">
        <v>5</v>
      </c>
      <c r="D65" s="12">
        <v>22.1699246996774</v>
      </c>
      <c r="E65" s="13">
        <f t="shared" si="58"/>
        <v>16.1877304723333</v>
      </c>
      <c r="F65" s="9" t="s">
        <v>109</v>
      </c>
      <c r="G65" s="6">
        <v>6</v>
      </c>
      <c r="H65" s="11">
        <f t="shared" si="40"/>
        <v>22.1699246996774</v>
      </c>
      <c r="I65" s="11">
        <f t="shared" si="41"/>
        <v>295.319924699677</v>
      </c>
      <c r="J65" s="11">
        <f t="shared" si="42"/>
        <v>0.25315054554523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2.8037046994335</v>
      </c>
      <c r="P65" s="11">
        <f t="shared" si="45"/>
        <v>0.709759374209317</v>
      </c>
      <c r="Q65" s="16">
        <f t="shared" si="46"/>
        <v>0.0709759374209317</v>
      </c>
      <c r="R65" s="11">
        <f t="shared" si="47"/>
        <v>0.13797</v>
      </c>
      <c r="S65" s="17">
        <f t="shared" si="48"/>
        <v>0.514430219764671</v>
      </c>
      <c r="T65" s="3">
        <v>0.01</v>
      </c>
      <c r="U65" s="18">
        <f t="shared" si="49"/>
        <v>0.00514430219764671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0.0231943021976467</v>
      </c>
      <c r="AR65" s="25">
        <f t="shared" si="55"/>
        <v>137.97</v>
      </c>
      <c r="AS65" s="1">
        <f t="shared" si="56"/>
        <v>0.1</v>
      </c>
      <c r="AT65" s="2">
        <f>$E$5/12</f>
        <v>3.325</v>
      </c>
      <c r="AU65" s="1">
        <f t="shared" si="57"/>
        <v>7129.06259426981</v>
      </c>
    </row>
    <row r="66" s="1" customFormat="1" spans="1:47">
      <c r="A66" s="6"/>
      <c r="B66" s="6"/>
      <c r="C66" s="9">
        <v>6</v>
      </c>
      <c r="D66" s="12">
        <v>24.7385536036667</v>
      </c>
      <c r="E66" s="13">
        <f t="shared" si="58"/>
        <v>22.1699246996774</v>
      </c>
      <c r="F66" s="9" t="s">
        <v>107</v>
      </c>
      <c r="G66" s="6">
        <v>7</v>
      </c>
      <c r="H66" s="11">
        <f t="shared" si="40"/>
        <v>24.7385536036667</v>
      </c>
      <c r="I66" s="11">
        <f t="shared" si="41"/>
        <v>297.888553603667</v>
      </c>
      <c r="J66" s="11">
        <f t="shared" si="42"/>
        <v>0.336393038183741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3.47364532522419</v>
      </c>
      <c r="P66" s="11">
        <f t="shared" si="45"/>
        <v>1.16851010452491</v>
      </c>
      <c r="Q66" s="16">
        <f t="shared" si="46"/>
        <v>0.116851010452491</v>
      </c>
      <c r="R66" s="11">
        <f t="shared" si="47"/>
        <v>0.13797</v>
      </c>
      <c r="S66" s="17">
        <f t="shared" si="48"/>
        <v>0.846930567895131</v>
      </c>
      <c r="T66" s="3">
        <v>0.01</v>
      </c>
      <c r="U66" s="18">
        <f t="shared" si="49"/>
        <v>0.00846930567895131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0.0316693056789513</v>
      </c>
      <c r="AR66" s="25">
        <f t="shared" si="55"/>
        <v>137.97</v>
      </c>
      <c r="AS66" s="1">
        <f t="shared" si="56"/>
        <v>0.1</v>
      </c>
      <c r="AT66" s="2">
        <f>$E$5/12</f>
        <v>3.325</v>
      </c>
      <c r="AU66" s="1">
        <f t="shared" si="57"/>
        <v>9733.96227135537</v>
      </c>
    </row>
    <row r="67" s="1" customFormat="1" spans="1:47">
      <c r="A67" s="6"/>
      <c r="B67" s="6"/>
      <c r="C67" s="9">
        <v>7</v>
      </c>
      <c r="D67" s="12">
        <v>28.0438981770968</v>
      </c>
      <c r="E67" s="13">
        <f t="shared" si="58"/>
        <v>24.7385536036667</v>
      </c>
      <c r="F67" s="9" t="s">
        <v>107</v>
      </c>
      <c r="G67" s="6">
        <v>8</v>
      </c>
      <c r="H67" s="11">
        <f t="shared" si="40"/>
        <v>28.0438981770968</v>
      </c>
      <c r="I67" s="11">
        <f t="shared" si="41"/>
        <v>301.193898177097</v>
      </c>
      <c r="J67" s="11">
        <f t="shared" si="42"/>
        <v>0.481536087692577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3.68483522069927</v>
      </c>
      <c r="P67" s="11">
        <f t="shared" si="45"/>
        <v>1.77438113596734</v>
      </c>
      <c r="Q67" s="16">
        <f t="shared" si="46"/>
        <v>0.177438113596734</v>
      </c>
      <c r="R67" s="11">
        <f t="shared" si="47"/>
        <v>0.13797</v>
      </c>
      <c r="S67" s="17">
        <f t="shared" si="48"/>
        <v>1.28606301077578</v>
      </c>
      <c r="T67" s="3">
        <v>0.01</v>
      </c>
      <c r="U67" s="18">
        <f t="shared" si="49"/>
        <v>0.0128606301077578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0.0360606301077578</v>
      </c>
      <c r="AR67" s="25">
        <f t="shared" si="55"/>
        <v>137.97</v>
      </c>
      <c r="AS67" s="1">
        <f t="shared" si="56"/>
        <v>0.1</v>
      </c>
      <c r="AT67" s="2">
        <f>$E$5/12</f>
        <v>3.325</v>
      </c>
      <c r="AU67" s="1">
        <f t="shared" si="57"/>
        <v>11083.6914616512</v>
      </c>
    </row>
    <row r="68" s="1" customFormat="1" spans="1:47">
      <c r="A68" s="6"/>
      <c r="B68" s="6"/>
      <c r="C68" s="9">
        <v>8</v>
      </c>
      <c r="D68" s="12">
        <v>26.3704123364516</v>
      </c>
      <c r="E68" s="13">
        <f t="shared" si="58"/>
        <v>28.0438981770968</v>
      </c>
      <c r="F68" s="9" t="s">
        <v>107</v>
      </c>
      <c r="G68" s="6">
        <v>9</v>
      </c>
      <c r="H68" s="11">
        <f t="shared" si="40"/>
        <v>26.3704123364516</v>
      </c>
      <c r="I68" s="11">
        <f t="shared" si="41"/>
        <v>299.520412336452</v>
      </c>
      <c r="J68" s="11">
        <f t="shared" si="42"/>
        <v>0.401963559723947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3.29015408473193</v>
      </c>
      <c r="P68" s="11">
        <f t="shared" si="45"/>
        <v>1.32252204793913</v>
      </c>
      <c r="Q68" s="16">
        <f t="shared" si="46"/>
        <v>0.132252204793913</v>
      </c>
      <c r="R68" s="11">
        <f t="shared" si="47"/>
        <v>0.13797</v>
      </c>
      <c r="S68" s="17">
        <f t="shared" si="48"/>
        <v>0.958557692207822</v>
      </c>
      <c r="T68" s="3">
        <v>0.01</v>
      </c>
      <c r="U68" s="18">
        <f t="shared" si="49"/>
        <v>0.00958557692207822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0.0276355769220782</v>
      </c>
      <c r="AR68" s="25">
        <f t="shared" si="55"/>
        <v>137.97</v>
      </c>
      <c r="AS68" s="1">
        <f t="shared" si="56"/>
        <v>0.1</v>
      </c>
      <c r="AT68" s="2">
        <f>$E$5/12</f>
        <v>3.325</v>
      </c>
      <c r="AU68" s="1">
        <f t="shared" si="57"/>
        <v>8494.1446406714</v>
      </c>
    </row>
    <row r="69" s="1" customFormat="1" spans="1:47">
      <c r="A69" s="6"/>
      <c r="B69" s="6"/>
      <c r="C69" s="9">
        <v>9</v>
      </c>
      <c r="D69" s="12">
        <v>22.8916191483333</v>
      </c>
      <c r="E69" s="13">
        <f t="shared" si="58"/>
        <v>26.3704123364516</v>
      </c>
      <c r="F69" s="9" t="s">
        <v>107</v>
      </c>
      <c r="G69" s="6">
        <v>10</v>
      </c>
      <c r="H69" s="11">
        <f t="shared" si="40"/>
        <v>22.8916191483333</v>
      </c>
      <c r="I69" s="11">
        <f t="shared" si="41"/>
        <v>296.041619148333</v>
      </c>
      <c r="J69" s="11">
        <f t="shared" si="42"/>
        <v>0.274337702662285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3.3473320367928</v>
      </c>
      <c r="P69" s="11">
        <f t="shared" si="45"/>
        <v>0.918299381021606</v>
      </c>
      <c r="Q69" s="16">
        <f t="shared" si="46"/>
        <v>0.0918299381021606</v>
      </c>
      <c r="R69" s="11">
        <f t="shared" si="47"/>
        <v>0.13797</v>
      </c>
      <c r="S69" s="17">
        <f t="shared" si="48"/>
        <v>0.665579025166055</v>
      </c>
      <c r="T69" s="3">
        <v>0.01</v>
      </c>
      <c r="U69" s="18">
        <f t="shared" si="49"/>
        <v>0.00665579025166055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0.0247057902516605</v>
      </c>
      <c r="AR69" s="25">
        <f t="shared" si="55"/>
        <v>137.97</v>
      </c>
      <c r="AS69" s="1">
        <f t="shared" si="56"/>
        <v>0.1</v>
      </c>
      <c r="AT69" s="2">
        <f>$E$5/12</f>
        <v>3.325</v>
      </c>
      <c r="AU69" s="1">
        <f t="shared" si="57"/>
        <v>7593.63759444588</v>
      </c>
    </row>
    <row r="70" s="1" customFormat="1" spans="1:47">
      <c r="A70" s="6"/>
      <c r="B70" s="6"/>
      <c r="C70" s="9">
        <v>10</v>
      </c>
      <c r="D70" s="12">
        <v>14.6279760481613</v>
      </c>
      <c r="E70" s="13">
        <f t="shared" si="58"/>
        <v>22.8916191483333</v>
      </c>
      <c r="F70" s="9" t="s">
        <v>107</v>
      </c>
      <c r="G70" s="6">
        <v>11</v>
      </c>
      <c r="H70" s="11">
        <f t="shared" si="40"/>
        <v>14.6279760481613</v>
      </c>
      <c r="I70" s="11">
        <f t="shared" si="41"/>
        <v>287.777976048161</v>
      </c>
      <c r="J70" s="11">
        <f t="shared" si="42"/>
        <v>0.106688582037138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2.30758102298264</v>
      </c>
      <c r="O70" s="11">
        <f t="shared" si="59"/>
        <v>1.50115163278856</v>
      </c>
      <c r="P70" s="11">
        <f t="shared" si="45"/>
        <v>0.160155739124946</v>
      </c>
      <c r="Q70" s="16">
        <f t="shared" si="46"/>
        <v>0.0160155739124946</v>
      </c>
      <c r="R70" s="11">
        <f t="shared" si="47"/>
        <v>0.13797</v>
      </c>
      <c r="S70" s="17">
        <f t="shared" si="48"/>
        <v>0.116080118232185</v>
      </c>
      <c r="T70" s="3">
        <v>0.01</v>
      </c>
      <c r="U70" s="18">
        <f t="shared" si="49"/>
        <v>0.00116080118232185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0.0134608011823219</v>
      </c>
      <c r="AR70" s="25">
        <f t="shared" si="55"/>
        <v>137.97</v>
      </c>
      <c r="AS70" s="1">
        <f t="shared" si="56"/>
        <v>0.1</v>
      </c>
      <c r="AT70" s="2">
        <f>$E$5/12</f>
        <v>3.325</v>
      </c>
      <c r="AU70" s="1">
        <f t="shared" si="57"/>
        <v>4137.3477580856</v>
      </c>
    </row>
    <row r="71" s="1" customFormat="1" spans="1:48">
      <c r="A71" s="6"/>
      <c r="B71" s="6"/>
      <c r="C71" s="9">
        <v>11</v>
      </c>
      <c r="D71" s="12">
        <v>7.55634005376667</v>
      </c>
      <c r="E71" s="13">
        <f t="shared" si="58"/>
        <v>14.6279760481613</v>
      </c>
      <c r="F71" s="9" t="s">
        <v>109</v>
      </c>
      <c r="G71" s="6">
        <v>12</v>
      </c>
      <c r="H71" s="11">
        <f t="shared" si="40"/>
        <v>7.55634005376667</v>
      </c>
      <c r="I71" s="11">
        <f t="shared" si="41"/>
        <v>280.706340053767</v>
      </c>
      <c r="J71" s="11">
        <f t="shared" si="42"/>
        <v>0.0454925509141403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2.72069589366361</v>
      </c>
      <c r="P71" s="11">
        <f t="shared" si="45"/>
        <v>0.123771396464384</v>
      </c>
      <c r="Q71" s="16">
        <f t="shared" si="46"/>
        <v>0.0123771396464384</v>
      </c>
      <c r="R71" s="11">
        <f t="shared" si="47"/>
        <v>0.13797</v>
      </c>
      <c r="S71" s="17">
        <f t="shared" si="48"/>
        <v>0.0897089196668727</v>
      </c>
      <c r="T71" s="3">
        <v>0.01</v>
      </c>
      <c r="U71" s="18">
        <f t="shared" si="49"/>
        <v>0.000897089196668727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0.0131970891966687</v>
      </c>
      <c r="AR71" s="25">
        <f t="shared" si="55"/>
        <v>137.97</v>
      </c>
      <c r="AS71" s="1">
        <f t="shared" si="56"/>
        <v>0.1</v>
      </c>
      <c r="AT71" s="2">
        <f>$E$5/12</f>
        <v>3.325</v>
      </c>
      <c r="AU71" s="1">
        <f t="shared" si="57"/>
        <v>4056.29253872353</v>
      </c>
      <c r="AV71" s="1">
        <f>SUM(AU60:AU71)</f>
        <v>76135.7200687698</v>
      </c>
    </row>
    <row r="72" s="1" customFormat="1" spans="1:46">
      <c r="A72" s="6"/>
      <c r="B72" s="6"/>
      <c r="C72" s="9">
        <v>12</v>
      </c>
      <c r="D72" s="12">
        <v>1.53990934077419</v>
      </c>
      <c r="E72" s="13">
        <f t="shared" si="58"/>
        <v>7.55634005376667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2</v>
      </c>
      <c r="E76" s="9"/>
      <c r="F76" s="9"/>
      <c r="G76" s="6">
        <v>1</v>
      </c>
      <c r="H76" s="11">
        <f t="shared" ref="H76:H87" si="60">E77</f>
        <v>2</v>
      </c>
      <c r="I76" s="11">
        <f t="shared" ref="I76:I87" si="61">H76+273.15</f>
        <v>275.15</v>
      </c>
      <c r="J76" s="11">
        <f t="shared" ref="J76:J87" si="62">EXP(($C$18*(I76-$C$16))/($C$19*I76*$C$16))</f>
        <v>0.0225805608773668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0.00176720173709789</v>
      </c>
      <c r="Q76" s="16">
        <f t="shared" ref="Q76:Q87" si="66">P76*$B$78</f>
        <v>0.000335768330048598</v>
      </c>
      <c r="R76" s="11">
        <f t="shared" ref="R76:R87" si="67">L76*$B$78</f>
        <v>0.0148697958333333</v>
      </c>
      <c r="S76" s="17">
        <f t="shared" ref="S76:S87" si="68">Q76/R76</f>
        <v>0.0225805608773668</v>
      </c>
      <c r="T76" s="3">
        <v>0.01</v>
      </c>
      <c r="U76" s="18">
        <f t="shared" ref="U76:U87" si="69">S76*T76</f>
        <v>0.000225805608773668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0.0118258056087737</v>
      </c>
      <c r="AR76" s="25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$E$8/12</f>
        <v>175.358333333333</v>
      </c>
      <c r="AU76" s="1">
        <f t="shared" ref="AU76:AU87" si="77">AT76*10000*AS76*0.67*AR76*AQ76</f>
        <v>20660.3156894337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0.423182254419355</v>
      </c>
      <c r="E77" s="13">
        <f t="shared" ref="E77:E88" si="78">D76</f>
        <v>2</v>
      </c>
      <c r="F77" s="9" t="s">
        <v>107</v>
      </c>
      <c r="G77" s="6">
        <v>2</v>
      </c>
      <c r="H77" s="11">
        <f t="shared" si="60"/>
        <v>0.423182254419355</v>
      </c>
      <c r="I77" s="11">
        <f t="shared" si="61"/>
        <v>273.573182254419</v>
      </c>
      <c r="J77" s="11">
        <f t="shared" si="62"/>
        <v>0.0184142545327714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0.154756964929569</v>
      </c>
      <c r="P77" s="11">
        <f t="shared" si="65"/>
        <v>0.00284973414293226</v>
      </c>
      <c r="Q77" s="16">
        <f t="shared" si="66"/>
        <v>0.000541449487157129</v>
      </c>
      <c r="R77" s="11">
        <f t="shared" si="67"/>
        <v>0.0148697958333333</v>
      </c>
      <c r="S77" s="17">
        <f t="shared" si="68"/>
        <v>0.0364127048700543</v>
      </c>
      <c r="T77" s="3">
        <v>0.01</v>
      </c>
      <c r="U77" s="18">
        <f t="shared" si="69"/>
        <v>0.000364127048700543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0.0119641270487005</v>
      </c>
      <c r="AR77" s="25">
        <f t="shared" si="74"/>
        <v>7.82620833333333</v>
      </c>
      <c r="AS77" s="1">
        <f t="shared" si="75"/>
        <v>0.19</v>
      </c>
      <c r="AT77" s="2">
        <f t="shared" si="76"/>
        <v>175.358333333333</v>
      </c>
      <c r="AU77" s="1">
        <f t="shared" si="77"/>
        <v>20901.9706523215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12">
        <v>3.39824507135714</v>
      </c>
      <c r="E78" s="13">
        <f t="shared" si="78"/>
        <v>0.423182254419355</v>
      </c>
      <c r="F78" s="9" t="s">
        <v>107</v>
      </c>
      <c r="G78" s="6">
        <v>3</v>
      </c>
      <c r="H78" s="11">
        <f t="shared" si="60"/>
        <v>3.39824507135714</v>
      </c>
      <c r="I78" s="11">
        <f t="shared" si="61"/>
        <v>276.548245071357</v>
      </c>
      <c r="J78" s="11">
        <f t="shared" si="62"/>
        <v>0.0270046559639459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0.23016931411997</v>
      </c>
      <c r="P78" s="11">
        <f t="shared" si="65"/>
        <v>0.00621564314126718</v>
      </c>
      <c r="Q78" s="16">
        <f t="shared" si="66"/>
        <v>0.00118097219684077</v>
      </c>
      <c r="R78" s="11">
        <f t="shared" si="67"/>
        <v>0.0148697958333333</v>
      </c>
      <c r="S78" s="17">
        <f t="shared" si="68"/>
        <v>0.0794208750461392</v>
      </c>
      <c r="T78" s="3">
        <v>0.01</v>
      </c>
      <c r="U78" s="18">
        <f t="shared" si="69"/>
        <v>0.000794208750461392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0.0123942087504614</v>
      </c>
      <c r="AR78" s="25">
        <f t="shared" si="74"/>
        <v>7.82620833333333</v>
      </c>
      <c r="AS78" s="1">
        <f t="shared" si="75"/>
        <v>0.19</v>
      </c>
      <c r="AT78" s="2">
        <f t="shared" si="76"/>
        <v>175.358333333333</v>
      </c>
      <c r="AU78" s="1">
        <f t="shared" si="77"/>
        <v>21653.3464168644</v>
      </c>
    </row>
    <row r="79" s="1" customFormat="1" spans="1:47">
      <c r="A79" s="6"/>
      <c r="B79" s="6"/>
      <c r="C79" s="9">
        <v>3</v>
      </c>
      <c r="D79" s="12">
        <v>8.1205553263871</v>
      </c>
      <c r="E79" s="13">
        <f t="shared" si="78"/>
        <v>3.39824507135714</v>
      </c>
      <c r="F79" s="9" t="s">
        <v>107</v>
      </c>
      <c r="G79" s="6">
        <v>4</v>
      </c>
      <c r="H79" s="11">
        <f t="shared" si="60"/>
        <v>8.1205553263871</v>
      </c>
      <c r="I79" s="11">
        <f t="shared" si="61"/>
        <v>281.270555326387</v>
      </c>
      <c r="J79" s="11">
        <f t="shared" si="62"/>
        <v>0.0487706426114135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0.302215754312036</v>
      </c>
      <c r="P79" s="11">
        <f t="shared" si="65"/>
        <v>0.0147392565450911</v>
      </c>
      <c r="Q79" s="16">
        <f t="shared" si="66"/>
        <v>0.0028004587435673</v>
      </c>
      <c r="R79" s="11">
        <f t="shared" si="67"/>
        <v>0.0148697958333333</v>
      </c>
      <c r="S79" s="17">
        <f t="shared" si="68"/>
        <v>0.188332023852646</v>
      </c>
      <c r="T79" s="3">
        <v>0.01</v>
      </c>
      <c r="U79" s="18">
        <f t="shared" si="69"/>
        <v>0.00188332023852646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0.0209833202385265</v>
      </c>
      <c r="AR79" s="25">
        <f t="shared" si="74"/>
        <v>7.82620833333333</v>
      </c>
      <c r="AS79" s="1">
        <f t="shared" si="75"/>
        <v>0.19</v>
      </c>
      <c r="AT79" s="2">
        <f t="shared" si="76"/>
        <v>175.358333333333</v>
      </c>
      <c r="AU79" s="1">
        <f t="shared" si="77"/>
        <v>36658.9841472454</v>
      </c>
    </row>
    <row r="80" s="1" customFormat="1" spans="1:47">
      <c r="A80" s="6"/>
      <c r="B80" s="6"/>
      <c r="C80" s="9">
        <v>4</v>
      </c>
      <c r="D80" s="12">
        <v>16.1877304723333</v>
      </c>
      <c r="E80" s="13">
        <f t="shared" si="78"/>
        <v>8.1205553263871</v>
      </c>
      <c r="F80" s="9" t="s">
        <v>107</v>
      </c>
      <c r="G80" s="6">
        <v>5</v>
      </c>
      <c r="H80" s="11">
        <f t="shared" si="60"/>
        <v>16.1877304723333</v>
      </c>
      <c r="I80" s="11">
        <f t="shared" si="61"/>
        <v>289.337730472333</v>
      </c>
      <c r="J80" s="11">
        <f t="shared" si="62"/>
        <v>0.128035509884662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0.273102672878598</v>
      </c>
      <c r="O80" s="11">
        <f t="shared" si="79"/>
        <v>0.0926359082216806</v>
      </c>
      <c r="P80" s="11">
        <f t="shared" si="65"/>
        <v>0.0118606857427916</v>
      </c>
      <c r="Q80" s="16">
        <f t="shared" si="66"/>
        <v>0.0022535302911304</v>
      </c>
      <c r="R80" s="11">
        <f t="shared" si="67"/>
        <v>0.0148697958333333</v>
      </c>
      <c r="S80" s="17">
        <f t="shared" si="68"/>
        <v>0.151550856271927</v>
      </c>
      <c r="T80" s="3">
        <v>0.01</v>
      </c>
      <c r="U80" s="18">
        <f t="shared" si="69"/>
        <v>0.00151550856271927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0.0206155085627193</v>
      </c>
      <c r="AR80" s="25">
        <f t="shared" si="74"/>
        <v>7.82620833333333</v>
      </c>
      <c r="AS80" s="1">
        <f t="shared" si="75"/>
        <v>0.19</v>
      </c>
      <c r="AT80" s="2">
        <f t="shared" si="76"/>
        <v>175.358333333333</v>
      </c>
      <c r="AU80" s="1">
        <f t="shared" si="77"/>
        <v>36016.3974527035</v>
      </c>
    </row>
    <row r="81" s="1" customFormat="1" spans="1:47">
      <c r="A81" s="6"/>
      <c r="B81" s="6"/>
      <c r="C81" s="9">
        <v>5</v>
      </c>
      <c r="D81" s="12">
        <v>22.1699246996774</v>
      </c>
      <c r="E81" s="13">
        <f t="shared" si="78"/>
        <v>16.1877304723333</v>
      </c>
      <c r="F81" s="9" t="s">
        <v>109</v>
      </c>
      <c r="G81" s="6">
        <v>6</v>
      </c>
      <c r="H81" s="11">
        <f t="shared" si="60"/>
        <v>22.1699246996774</v>
      </c>
      <c r="I81" s="11">
        <f t="shared" si="61"/>
        <v>295.319924699677</v>
      </c>
      <c r="J81" s="11">
        <f t="shared" si="62"/>
        <v>0.25315054554523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0.159037305812222</v>
      </c>
      <c r="P81" s="11">
        <f t="shared" si="65"/>
        <v>0.0402603807284077</v>
      </c>
      <c r="Q81" s="16">
        <f t="shared" si="66"/>
        <v>0.00764947233839746</v>
      </c>
      <c r="R81" s="11">
        <f t="shared" si="67"/>
        <v>0.0148697958333333</v>
      </c>
      <c r="S81" s="17">
        <f t="shared" si="68"/>
        <v>0.514430219764672</v>
      </c>
      <c r="T81" s="3">
        <v>0.01</v>
      </c>
      <c r="U81" s="18">
        <f t="shared" si="69"/>
        <v>0.00514430219764672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0.0242443021976467</v>
      </c>
      <c r="AR81" s="25">
        <f t="shared" si="74"/>
        <v>7.82620833333333</v>
      </c>
      <c r="AS81" s="1">
        <f t="shared" si="75"/>
        <v>0.19</v>
      </c>
      <c r="AT81" s="2">
        <f t="shared" si="76"/>
        <v>175.358333333333</v>
      </c>
      <c r="AU81" s="1">
        <f t="shared" si="77"/>
        <v>42356.094260656</v>
      </c>
    </row>
    <row r="82" s="1" customFormat="1" spans="1:47">
      <c r="A82" s="6"/>
      <c r="B82" s="6"/>
      <c r="C82" s="9">
        <v>6</v>
      </c>
      <c r="D82" s="12">
        <v>24.7385536036667</v>
      </c>
      <c r="E82" s="13">
        <f t="shared" si="78"/>
        <v>22.1699246996774</v>
      </c>
      <c r="F82" s="9" t="s">
        <v>107</v>
      </c>
      <c r="G82" s="6">
        <v>7</v>
      </c>
      <c r="H82" s="11">
        <f t="shared" si="60"/>
        <v>24.7385536036667</v>
      </c>
      <c r="I82" s="11">
        <f t="shared" si="61"/>
        <v>297.888553603667</v>
      </c>
      <c r="J82" s="11">
        <f t="shared" si="62"/>
        <v>0.336393038183741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0.197039008417148</v>
      </c>
      <c r="P82" s="11">
        <f t="shared" si="65"/>
        <v>0.066282550682156</v>
      </c>
      <c r="Q82" s="16">
        <f t="shared" si="66"/>
        <v>0.0125936846296096</v>
      </c>
      <c r="R82" s="11">
        <f t="shared" si="67"/>
        <v>0.0148697958333333</v>
      </c>
      <c r="S82" s="17">
        <f t="shared" si="68"/>
        <v>0.846930567895132</v>
      </c>
      <c r="T82" s="3">
        <v>0.01</v>
      </c>
      <c r="U82" s="18">
        <f t="shared" si="69"/>
        <v>0.00846930567895132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0.0333693056789513</v>
      </c>
      <c r="AR82" s="25">
        <f t="shared" si="74"/>
        <v>7.82620833333333</v>
      </c>
      <c r="AS82" s="1">
        <f t="shared" si="75"/>
        <v>0.19</v>
      </c>
      <c r="AT82" s="2">
        <f t="shared" si="76"/>
        <v>175.358333333333</v>
      </c>
      <c r="AU82" s="1">
        <f t="shared" si="77"/>
        <v>58297.9640011044</v>
      </c>
    </row>
    <row r="83" s="1" customFormat="1" spans="1:47">
      <c r="A83" s="6"/>
      <c r="B83" s="6"/>
      <c r="C83" s="9">
        <v>7</v>
      </c>
      <c r="D83" s="12">
        <v>28.0438981770968</v>
      </c>
      <c r="E83" s="13">
        <f t="shared" si="78"/>
        <v>24.7385536036667</v>
      </c>
      <c r="F83" s="9" t="s">
        <v>107</v>
      </c>
      <c r="G83" s="6">
        <v>8</v>
      </c>
      <c r="H83" s="11">
        <f t="shared" si="60"/>
        <v>28.0438981770968</v>
      </c>
      <c r="I83" s="11">
        <f t="shared" si="61"/>
        <v>301.193898177097</v>
      </c>
      <c r="J83" s="11">
        <f t="shared" si="62"/>
        <v>0.481536087692577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0.209018541068325</v>
      </c>
      <c r="P83" s="11">
        <f t="shared" si="65"/>
        <v>0.100649970521252</v>
      </c>
      <c r="Q83" s="16">
        <f t="shared" si="66"/>
        <v>0.0191234943990378</v>
      </c>
      <c r="R83" s="11">
        <f t="shared" si="67"/>
        <v>0.0148697958333333</v>
      </c>
      <c r="S83" s="17">
        <f t="shared" si="68"/>
        <v>1.28606301077578</v>
      </c>
      <c r="T83" s="3">
        <v>0.01</v>
      </c>
      <c r="U83" s="18">
        <f t="shared" si="69"/>
        <v>0.0128606301077578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0.0377606301077578</v>
      </c>
      <c r="AR83" s="25">
        <f t="shared" si="74"/>
        <v>7.82620833333333</v>
      </c>
      <c r="AS83" s="1">
        <f t="shared" si="75"/>
        <v>0.19</v>
      </c>
      <c r="AT83" s="2">
        <f t="shared" si="76"/>
        <v>175.358333333333</v>
      </c>
      <c r="AU83" s="1">
        <f t="shared" si="77"/>
        <v>65969.8429407137</v>
      </c>
    </row>
    <row r="84" s="1" customFormat="1" spans="1:47">
      <c r="A84" s="6"/>
      <c r="B84" s="6"/>
      <c r="C84" s="9">
        <v>8</v>
      </c>
      <c r="D84" s="12">
        <v>26.3704123364516</v>
      </c>
      <c r="E84" s="13">
        <f t="shared" si="78"/>
        <v>28.0438981770968</v>
      </c>
      <c r="F84" s="9" t="s">
        <v>107</v>
      </c>
      <c r="G84" s="6">
        <v>9</v>
      </c>
      <c r="H84" s="11">
        <f t="shared" si="60"/>
        <v>26.3704123364516</v>
      </c>
      <c r="I84" s="11">
        <f t="shared" si="61"/>
        <v>299.520412336452</v>
      </c>
      <c r="J84" s="11">
        <f t="shared" si="62"/>
        <v>0.401963559723947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0.186630653880407</v>
      </c>
      <c r="P84" s="11">
        <f t="shared" si="65"/>
        <v>0.0750187219873762</v>
      </c>
      <c r="Q84" s="16">
        <f t="shared" si="66"/>
        <v>0.0142535571776015</v>
      </c>
      <c r="R84" s="11">
        <f t="shared" si="67"/>
        <v>0.0148697958333333</v>
      </c>
      <c r="S84" s="17">
        <f t="shared" si="68"/>
        <v>0.958557692207824</v>
      </c>
      <c r="T84" s="3">
        <v>0.01</v>
      </c>
      <c r="U84" s="18">
        <f t="shared" si="69"/>
        <v>0.00958557692207824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0.0286855769220782</v>
      </c>
      <c r="AR84" s="25">
        <f t="shared" si="74"/>
        <v>7.82620833333333</v>
      </c>
      <c r="AS84" s="1">
        <f t="shared" si="75"/>
        <v>0.19</v>
      </c>
      <c r="AT84" s="2">
        <f t="shared" si="76"/>
        <v>175.358333333333</v>
      </c>
      <c r="AU84" s="1">
        <f t="shared" si="77"/>
        <v>50115.2390416409</v>
      </c>
    </row>
    <row r="85" s="1" customFormat="1" spans="1:47">
      <c r="A85" s="6"/>
      <c r="B85" s="6"/>
      <c r="C85" s="9">
        <v>9</v>
      </c>
      <c r="D85" s="12">
        <v>22.8916191483333</v>
      </c>
      <c r="E85" s="13">
        <f t="shared" si="78"/>
        <v>26.3704123364516</v>
      </c>
      <c r="F85" s="9" t="s">
        <v>107</v>
      </c>
      <c r="G85" s="6">
        <v>10</v>
      </c>
      <c r="H85" s="11">
        <f t="shared" si="60"/>
        <v>22.8916191483333</v>
      </c>
      <c r="I85" s="11">
        <f t="shared" si="61"/>
        <v>296.041619148333</v>
      </c>
      <c r="J85" s="11">
        <f t="shared" si="62"/>
        <v>0.274337702662285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0.189874015226364</v>
      </c>
      <c r="P85" s="11">
        <f t="shared" si="65"/>
        <v>0.0520896011324645</v>
      </c>
      <c r="Q85" s="16">
        <f t="shared" si="66"/>
        <v>0.00989702421516826</v>
      </c>
      <c r="R85" s="11">
        <f t="shared" si="67"/>
        <v>0.0148697958333333</v>
      </c>
      <c r="S85" s="17">
        <f t="shared" si="68"/>
        <v>0.665579025166056</v>
      </c>
      <c r="T85" s="3">
        <v>0.01</v>
      </c>
      <c r="U85" s="18">
        <f t="shared" si="69"/>
        <v>0.00665579025166056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0.0257557902516606</v>
      </c>
      <c r="AR85" s="25">
        <f t="shared" si="74"/>
        <v>7.82620833333333</v>
      </c>
      <c r="AS85" s="1">
        <f t="shared" si="75"/>
        <v>0.19</v>
      </c>
      <c r="AT85" s="2">
        <f t="shared" si="76"/>
        <v>175.358333333333</v>
      </c>
      <c r="AU85" s="1">
        <f t="shared" si="77"/>
        <v>44996.7448336339</v>
      </c>
    </row>
    <row r="86" s="1" customFormat="1" spans="1:47">
      <c r="A86" s="6"/>
      <c r="B86" s="6"/>
      <c r="C86" s="9">
        <v>10</v>
      </c>
      <c r="D86" s="12">
        <v>14.6279760481613</v>
      </c>
      <c r="E86" s="13">
        <f t="shared" si="78"/>
        <v>22.8916191483333</v>
      </c>
      <c r="F86" s="9" t="s">
        <v>107</v>
      </c>
      <c r="G86" s="6">
        <v>11</v>
      </c>
      <c r="H86" s="11">
        <f t="shared" si="60"/>
        <v>14.6279760481613</v>
      </c>
      <c r="I86" s="11">
        <f t="shared" si="61"/>
        <v>287.777976048161</v>
      </c>
      <c r="J86" s="11">
        <f t="shared" si="62"/>
        <v>0.106688582037138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0.130895193389205</v>
      </c>
      <c r="O86" s="11">
        <f t="shared" si="79"/>
        <v>0.0851513040380283</v>
      </c>
      <c r="P86" s="11">
        <f t="shared" si="65"/>
        <v>0.00908467188643047</v>
      </c>
      <c r="Q86" s="16">
        <f t="shared" si="66"/>
        <v>0.00172608765842179</v>
      </c>
      <c r="R86" s="11">
        <f t="shared" si="67"/>
        <v>0.0148697958333333</v>
      </c>
      <c r="S86" s="17">
        <f t="shared" si="68"/>
        <v>0.116080118232186</v>
      </c>
      <c r="T86" s="3">
        <v>0.01</v>
      </c>
      <c r="U86" s="18">
        <f t="shared" si="69"/>
        <v>0.00116080118232186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0.0127608011823219</v>
      </c>
      <c r="AR86" s="25">
        <f t="shared" si="74"/>
        <v>7.82620833333333</v>
      </c>
      <c r="AS86" s="1">
        <f t="shared" si="75"/>
        <v>0.19</v>
      </c>
      <c r="AT86" s="2">
        <f t="shared" si="76"/>
        <v>175.358333333333</v>
      </c>
      <c r="AU86" s="1">
        <f t="shared" si="77"/>
        <v>22293.8030269388</v>
      </c>
    </row>
    <row r="87" s="1" customFormat="1" spans="1:48">
      <c r="A87" s="6"/>
      <c r="B87" s="6"/>
      <c r="C87" s="9">
        <v>11</v>
      </c>
      <c r="D87" s="12">
        <v>7.55634005376667</v>
      </c>
      <c r="E87" s="13">
        <f t="shared" si="78"/>
        <v>14.6279760481613</v>
      </c>
      <c r="F87" s="9" t="s">
        <v>109</v>
      </c>
      <c r="G87" s="6">
        <v>12</v>
      </c>
      <c r="H87" s="11">
        <f t="shared" si="60"/>
        <v>7.55634005376667</v>
      </c>
      <c r="I87" s="11">
        <f t="shared" si="61"/>
        <v>280.706340053767</v>
      </c>
      <c r="J87" s="11">
        <f t="shared" si="62"/>
        <v>0.0454925509141403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0.154328715484931</v>
      </c>
      <c r="P87" s="11">
        <f t="shared" si="65"/>
        <v>0.0070208069467121</v>
      </c>
      <c r="Q87" s="16">
        <f t="shared" si="66"/>
        <v>0.0013339533198753</v>
      </c>
      <c r="R87" s="11">
        <f t="shared" si="67"/>
        <v>0.0148697958333333</v>
      </c>
      <c r="S87" s="17">
        <f t="shared" si="68"/>
        <v>0.0897089196668729</v>
      </c>
      <c r="T87" s="3">
        <v>0.01</v>
      </c>
      <c r="U87" s="18">
        <f t="shared" si="69"/>
        <v>0.000897089196668729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0.0124970891966687</v>
      </c>
      <c r="AR87" s="25">
        <f t="shared" si="74"/>
        <v>7.82620833333333</v>
      </c>
      <c r="AS87" s="1">
        <f t="shared" si="75"/>
        <v>0.19</v>
      </c>
      <c r="AT87" s="2">
        <f t="shared" si="76"/>
        <v>175.358333333333</v>
      </c>
      <c r="AU87" s="1">
        <f t="shared" si="77"/>
        <v>21833.0840658019</v>
      </c>
      <c r="AV87" s="1">
        <f>SUM(AU76:AU87)</f>
        <v>441753.786529058</v>
      </c>
    </row>
    <row r="88" s="1" customFormat="1" spans="1:46">
      <c r="A88" s="6"/>
      <c r="B88" s="6"/>
      <c r="C88" s="9">
        <v>12</v>
      </c>
      <c r="D88" s="12">
        <v>1.53990934077419</v>
      </c>
      <c r="E88" s="13">
        <f t="shared" si="78"/>
        <v>7.55634005376667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2</v>
      </c>
      <c r="E91" s="9"/>
      <c r="F91" s="9"/>
      <c r="G91" s="6">
        <v>1</v>
      </c>
      <c r="H91" s="11">
        <f t="shared" ref="H91:H102" si="80">E92</f>
        <v>2</v>
      </c>
      <c r="I91" s="11">
        <f t="shared" ref="I91:I102" si="81">H91+273.15</f>
        <v>275.15</v>
      </c>
      <c r="J91" s="11">
        <f t="shared" ref="J91:J102" si="82">EXP(($C$18*(I91-$C$16))/($C$19*I91*$C$16))</f>
        <v>0.0225805608773668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0.00171431618180969</v>
      </c>
      <c r="Q91" s="16">
        <f t="shared" ref="Q91:Q102" si="86">P91*$B$93</f>
        <v>0.000308576912725744</v>
      </c>
      <c r="R91" s="11">
        <f t="shared" ref="R91:R102" si="87">L91*$B$93</f>
        <v>0.0136656</v>
      </c>
      <c r="S91" s="17">
        <f t="shared" ref="S91:S102" si="88">Q91/R91</f>
        <v>0.0225805608773668</v>
      </c>
      <c r="T91" s="3">
        <v>0.01</v>
      </c>
      <c r="U91" s="18">
        <f t="shared" ref="U91:U102" si="89">S91*T91</f>
        <v>0.000225805608773668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0.0150258056087737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201.066666666667</v>
      </c>
      <c r="AU91" s="1">
        <f t="shared" ref="AU91:AU102" si="96">AT91*10000*AS91*0.67*AR91*AQ91</f>
        <v>27661.8582416288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0.423182254419355</v>
      </c>
      <c r="E92" s="13">
        <f t="shared" ref="E92:E103" si="97">D91</f>
        <v>2</v>
      </c>
      <c r="F92" s="9" t="s">
        <v>107</v>
      </c>
      <c r="G92" s="6">
        <v>2</v>
      </c>
      <c r="H92" s="11">
        <f t="shared" si="80"/>
        <v>0.423182254419355</v>
      </c>
      <c r="I92" s="11">
        <f t="shared" si="81"/>
        <v>273.573182254419</v>
      </c>
      <c r="J92" s="11">
        <f t="shared" si="82"/>
        <v>0.0184142545327714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0.15012568381819</v>
      </c>
      <c r="P92" s="11">
        <f t="shared" si="85"/>
        <v>0.00276445255373452</v>
      </c>
      <c r="Q92" s="16">
        <f t="shared" si="86"/>
        <v>0.000497601459672213</v>
      </c>
      <c r="R92" s="11">
        <f t="shared" si="87"/>
        <v>0.0136656</v>
      </c>
      <c r="S92" s="17">
        <f t="shared" si="88"/>
        <v>0.0364127048700542</v>
      </c>
      <c r="T92" s="3">
        <v>0.01</v>
      </c>
      <c r="U92" s="18">
        <f t="shared" si="89"/>
        <v>0.000364127048700542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0.0151641270487005</v>
      </c>
      <c r="AR92" s="25">
        <f t="shared" si="93"/>
        <v>7.592</v>
      </c>
      <c r="AS92" s="1">
        <f t="shared" si="94"/>
        <v>0.18</v>
      </c>
      <c r="AT92" s="2">
        <f t="shared" si="95"/>
        <v>201.066666666667</v>
      </c>
      <c r="AU92" s="1">
        <f t="shared" si="96"/>
        <v>27916.5020299659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3.39824507135714</v>
      </c>
      <c r="E93" s="13">
        <f t="shared" si="97"/>
        <v>0.423182254419355</v>
      </c>
      <c r="F93" s="9" t="s">
        <v>107</v>
      </c>
      <c r="G93" s="6">
        <v>3</v>
      </c>
      <c r="H93" s="11">
        <f t="shared" si="80"/>
        <v>3.39824507135714</v>
      </c>
      <c r="I93" s="11">
        <f t="shared" si="81"/>
        <v>276.548245071357</v>
      </c>
      <c r="J93" s="11">
        <f t="shared" si="82"/>
        <v>0.0270046559639459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0.223281231264456</v>
      </c>
      <c r="P93" s="11">
        <f t="shared" si="85"/>
        <v>0.00602963283350287</v>
      </c>
      <c r="Q93" s="16">
        <f t="shared" si="86"/>
        <v>0.00108533391003052</v>
      </c>
      <c r="R93" s="11">
        <f t="shared" si="87"/>
        <v>0.0136656</v>
      </c>
      <c r="S93" s="17">
        <f t="shared" si="88"/>
        <v>0.079420875046139</v>
      </c>
      <c r="T93" s="3">
        <v>0.01</v>
      </c>
      <c r="U93" s="18">
        <f t="shared" si="89"/>
        <v>0.00079420875046139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0.0155942087504614</v>
      </c>
      <c r="AR93" s="25">
        <f t="shared" si="93"/>
        <v>7.592</v>
      </c>
      <c r="AS93" s="1">
        <f t="shared" si="94"/>
        <v>0.18</v>
      </c>
      <c r="AT93" s="2">
        <f t="shared" si="95"/>
        <v>201.066666666667</v>
      </c>
      <c r="AU93" s="1">
        <f t="shared" si="96"/>
        <v>28708.2638413579</v>
      </c>
    </row>
    <row r="94" s="1" customFormat="1" spans="1:47">
      <c r="A94" s="6"/>
      <c r="B94" s="6"/>
      <c r="C94" s="9">
        <v>3</v>
      </c>
      <c r="D94" s="12">
        <v>8.1205553263871</v>
      </c>
      <c r="E94" s="13">
        <f t="shared" si="97"/>
        <v>3.39824507135714</v>
      </c>
      <c r="F94" s="9" t="s">
        <v>107</v>
      </c>
      <c r="G94" s="6">
        <v>4</v>
      </c>
      <c r="H94" s="11">
        <f t="shared" si="80"/>
        <v>8.1205553263871</v>
      </c>
      <c r="I94" s="11">
        <f t="shared" si="81"/>
        <v>281.270555326387</v>
      </c>
      <c r="J94" s="11">
        <f t="shared" si="82"/>
        <v>0.0487706426114135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0.293171598430953</v>
      </c>
      <c r="P94" s="11">
        <f t="shared" si="85"/>
        <v>0.0142981672508928</v>
      </c>
      <c r="Q94" s="16">
        <f t="shared" si="86"/>
        <v>0.00257367010516071</v>
      </c>
      <c r="R94" s="11">
        <f t="shared" si="87"/>
        <v>0.0136656</v>
      </c>
      <c r="S94" s="17">
        <f t="shared" si="88"/>
        <v>0.188332023852645</v>
      </c>
      <c r="T94" s="3">
        <v>0.01</v>
      </c>
      <c r="U94" s="18">
        <f t="shared" si="89"/>
        <v>0.00188332023852645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0.0289833202385265</v>
      </c>
      <c r="AR94" s="25">
        <f t="shared" si="93"/>
        <v>7.592</v>
      </c>
      <c r="AS94" s="1">
        <f t="shared" si="94"/>
        <v>0.18</v>
      </c>
      <c r="AT94" s="2">
        <f t="shared" si="95"/>
        <v>201.066666666667</v>
      </c>
      <c r="AU94" s="1">
        <f t="shared" si="96"/>
        <v>53357.0389957469</v>
      </c>
    </row>
    <row r="95" s="1" customFormat="1" spans="1:47">
      <c r="A95" s="6"/>
      <c r="B95" s="6"/>
      <c r="C95" s="9">
        <v>4</v>
      </c>
      <c r="D95" s="12">
        <v>16.1877304723333</v>
      </c>
      <c r="E95" s="13">
        <f t="shared" si="97"/>
        <v>8.1205553263871</v>
      </c>
      <c r="F95" s="9" t="s">
        <v>107</v>
      </c>
      <c r="G95" s="6">
        <v>5</v>
      </c>
      <c r="H95" s="11">
        <f t="shared" si="80"/>
        <v>16.1877304723333</v>
      </c>
      <c r="I95" s="11">
        <f t="shared" si="81"/>
        <v>289.337730472333</v>
      </c>
      <c r="J95" s="11">
        <f t="shared" si="82"/>
        <v>0.128035509884662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0.264929759621057</v>
      </c>
      <c r="O95" s="11">
        <f t="shared" si="98"/>
        <v>0.089863671559003</v>
      </c>
      <c r="P95" s="11">
        <f t="shared" si="85"/>
        <v>0.0115057410081647</v>
      </c>
      <c r="Q95" s="16">
        <f t="shared" si="86"/>
        <v>0.00207103338146965</v>
      </c>
      <c r="R95" s="11">
        <f t="shared" si="87"/>
        <v>0.0136656</v>
      </c>
      <c r="S95" s="17">
        <f t="shared" si="88"/>
        <v>0.151550856271927</v>
      </c>
      <c r="T95" s="3">
        <v>0.01</v>
      </c>
      <c r="U95" s="18">
        <f t="shared" si="89"/>
        <v>0.00151550856271927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0.0286155085627193</v>
      </c>
      <c r="AR95" s="25">
        <f t="shared" si="93"/>
        <v>7.592</v>
      </c>
      <c r="AS95" s="1">
        <f t="shared" si="94"/>
        <v>0.18</v>
      </c>
      <c r="AT95" s="2">
        <f t="shared" si="95"/>
        <v>201.066666666667</v>
      </c>
      <c r="AU95" s="1">
        <f t="shared" si="96"/>
        <v>52679.9136088822</v>
      </c>
    </row>
    <row r="96" s="1" customFormat="1" spans="1:47">
      <c r="A96" s="6"/>
      <c r="B96" s="6"/>
      <c r="C96" s="9">
        <v>5</v>
      </c>
      <c r="D96" s="12">
        <v>22.1699246996774</v>
      </c>
      <c r="E96" s="13">
        <f t="shared" si="97"/>
        <v>16.1877304723333</v>
      </c>
      <c r="F96" s="9" t="s">
        <v>109</v>
      </c>
      <c r="G96" s="6">
        <v>6</v>
      </c>
      <c r="H96" s="11">
        <f t="shared" si="80"/>
        <v>22.1699246996774</v>
      </c>
      <c r="I96" s="11">
        <f t="shared" si="81"/>
        <v>295.319924699677</v>
      </c>
      <c r="J96" s="11">
        <f t="shared" si="82"/>
        <v>0.25315054554523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0.154277930550838</v>
      </c>
      <c r="P96" s="11">
        <f t="shared" si="85"/>
        <v>0.0390555422845339</v>
      </c>
      <c r="Q96" s="16">
        <f t="shared" si="86"/>
        <v>0.00702999761121609</v>
      </c>
      <c r="R96" s="11">
        <f t="shared" si="87"/>
        <v>0.0136656</v>
      </c>
      <c r="S96" s="17">
        <f t="shared" si="88"/>
        <v>0.514430219764671</v>
      </c>
      <c r="T96" s="3">
        <v>0.01</v>
      </c>
      <c r="U96" s="18">
        <f t="shared" si="89"/>
        <v>0.00514430219764671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0.0322443021976467</v>
      </c>
      <c r="AR96" s="25">
        <f t="shared" si="93"/>
        <v>7.592</v>
      </c>
      <c r="AS96" s="1">
        <f t="shared" si="94"/>
        <v>0.18</v>
      </c>
      <c r="AT96" s="2">
        <f t="shared" si="95"/>
        <v>201.066666666667</v>
      </c>
      <c r="AU96" s="1">
        <f t="shared" si="96"/>
        <v>59360.3657411044</v>
      </c>
    </row>
    <row r="97" s="1" customFormat="1" spans="1:47">
      <c r="A97" s="6"/>
      <c r="B97" s="6"/>
      <c r="C97" s="9">
        <v>6</v>
      </c>
      <c r="D97" s="12">
        <v>24.7385536036667</v>
      </c>
      <c r="E97" s="13">
        <f t="shared" si="97"/>
        <v>22.1699246996774</v>
      </c>
      <c r="F97" s="9" t="s">
        <v>107</v>
      </c>
      <c r="G97" s="6">
        <v>7</v>
      </c>
      <c r="H97" s="11">
        <f t="shared" si="80"/>
        <v>24.7385536036667</v>
      </c>
      <c r="I97" s="11">
        <f t="shared" si="81"/>
        <v>297.888553603667</v>
      </c>
      <c r="J97" s="11">
        <f t="shared" si="82"/>
        <v>0.336393038183741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0.191142388266304</v>
      </c>
      <c r="P97" s="11">
        <f t="shared" si="85"/>
        <v>0.0642989687145983</v>
      </c>
      <c r="Q97" s="16">
        <f t="shared" si="86"/>
        <v>0.0115738143686277</v>
      </c>
      <c r="R97" s="11">
        <f t="shared" si="87"/>
        <v>0.0136656</v>
      </c>
      <c r="S97" s="17">
        <f t="shared" si="88"/>
        <v>0.846930567895131</v>
      </c>
      <c r="T97" s="3">
        <v>0.01</v>
      </c>
      <c r="U97" s="18">
        <f t="shared" si="89"/>
        <v>0.00846930567895131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0.0429693056789513</v>
      </c>
      <c r="AR97" s="25">
        <f t="shared" si="93"/>
        <v>7.592</v>
      </c>
      <c r="AS97" s="1">
        <f t="shared" si="94"/>
        <v>0.18</v>
      </c>
      <c r="AT97" s="2">
        <f t="shared" si="95"/>
        <v>201.066666666667</v>
      </c>
      <c r="AU97" s="1">
        <f t="shared" si="96"/>
        <v>79104.6332809156</v>
      </c>
    </row>
    <row r="98" s="1" customFormat="1" spans="1:47">
      <c r="A98" s="6"/>
      <c r="B98" s="6"/>
      <c r="C98" s="9">
        <v>7</v>
      </c>
      <c r="D98" s="12">
        <v>28.0438981770968</v>
      </c>
      <c r="E98" s="13">
        <f t="shared" si="97"/>
        <v>24.7385536036667</v>
      </c>
      <c r="F98" s="9" t="s">
        <v>107</v>
      </c>
      <c r="G98" s="6">
        <v>8</v>
      </c>
      <c r="H98" s="11">
        <f t="shared" si="80"/>
        <v>28.0438981770968</v>
      </c>
      <c r="I98" s="11">
        <f t="shared" si="81"/>
        <v>301.193898177097</v>
      </c>
      <c r="J98" s="11">
        <f t="shared" si="82"/>
        <v>0.481536087692577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0.202763419551706</v>
      </c>
      <c r="P98" s="11">
        <f t="shared" si="85"/>
        <v>0.0976379037780971</v>
      </c>
      <c r="Q98" s="16">
        <f t="shared" si="86"/>
        <v>0.0175748226800575</v>
      </c>
      <c r="R98" s="11">
        <f t="shared" si="87"/>
        <v>0.0136656</v>
      </c>
      <c r="S98" s="17">
        <f t="shared" si="88"/>
        <v>1.28606301077578</v>
      </c>
      <c r="T98" s="3">
        <v>0.01</v>
      </c>
      <c r="U98" s="18">
        <f t="shared" si="89"/>
        <v>0.0128606301077578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0.0473606301077578</v>
      </c>
      <c r="AR98" s="25">
        <f t="shared" si="93"/>
        <v>7.592</v>
      </c>
      <c r="AS98" s="1">
        <f t="shared" si="94"/>
        <v>0.18</v>
      </c>
      <c r="AT98" s="2">
        <f t="shared" si="95"/>
        <v>201.066666666667</v>
      </c>
      <c r="AU98" s="1">
        <f t="shared" si="96"/>
        <v>87188.8716242972</v>
      </c>
    </row>
    <row r="99" s="1" customFormat="1" spans="1:47">
      <c r="A99" s="6"/>
      <c r="B99" s="6"/>
      <c r="C99" s="9">
        <v>8</v>
      </c>
      <c r="D99" s="12">
        <v>26.3704123364516</v>
      </c>
      <c r="E99" s="13">
        <f t="shared" si="97"/>
        <v>28.0438981770968</v>
      </c>
      <c r="F99" s="9" t="s">
        <v>107</v>
      </c>
      <c r="G99" s="6">
        <v>9</v>
      </c>
      <c r="H99" s="11">
        <f t="shared" si="80"/>
        <v>26.3704123364516</v>
      </c>
      <c r="I99" s="11">
        <f t="shared" si="81"/>
        <v>299.520412336452</v>
      </c>
      <c r="J99" s="11">
        <f t="shared" si="82"/>
        <v>0.401963559723947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0.181045515773609</v>
      </c>
      <c r="P99" s="11">
        <f t="shared" si="85"/>
        <v>0.0727736999924179</v>
      </c>
      <c r="Q99" s="16">
        <f t="shared" si="86"/>
        <v>0.0130992659986352</v>
      </c>
      <c r="R99" s="11">
        <f t="shared" si="87"/>
        <v>0.0136656</v>
      </c>
      <c r="S99" s="17">
        <f t="shared" si="88"/>
        <v>0.958557692207822</v>
      </c>
      <c r="T99" s="3">
        <v>0.01</v>
      </c>
      <c r="U99" s="18">
        <f t="shared" si="89"/>
        <v>0.00958557692207822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0.0366855769220782</v>
      </c>
      <c r="AR99" s="25">
        <f t="shared" si="93"/>
        <v>7.592</v>
      </c>
      <c r="AS99" s="1">
        <f t="shared" si="94"/>
        <v>0.18</v>
      </c>
      <c r="AT99" s="2">
        <f t="shared" si="95"/>
        <v>201.066666666667</v>
      </c>
      <c r="AU99" s="1">
        <f t="shared" si="96"/>
        <v>67536.5604183214</v>
      </c>
    </row>
    <row r="100" s="1" customFormat="1" spans="1:47">
      <c r="A100" s="6"/>
      <c r="B100" s="6"/>
      <c r="C100" s="9">
        <v>9</v>
      </c>
      <c r="D100" s="12">
        <v>22.8916191483333</v>
      </c>
      <c r="E100" s="13">
        <f t="shared" si="97"/>
        <v>26.3704123364516</v>
      </c>
      <c r="F100" s="9" t="s">
        <v>107</v>
      </c>
      <c r="G100" s="6">
        <v>10</v>
      </c>
      <c r="H100" s="11">
        <f t="shared" si="80"/>
        <v>22.8916191483333</v>
      </c>
      <c r="I100" s="11">
        <f t="shared" si="81"/>
        <v>296.041619148333</v>
      </c>
      <c r="J100" s="11">
        <f t="shared" si="82"/>
        <v>0.274337702662285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0.184191815781191</v>
      </c>
      <c r="P100" s="11">
        <f t="shared" si="85"/>
        <v>0.0505307595906069</v>
      </c>
      <c r="Q100" s="16">
        <f t="shared" si="86"/>
        <v>0.00909553672630924</v>
      </c>
      <c r="R100" s="11">
        <f t="shared" si="87"/>
        <v>0.0136656</v>
      </c>
      <c r="S100" s="17">
        <f t="shared" si="88"/>
        <v>0.665579025166055</v>
      </c>
      <c r="T100" s="3">
        <v>0.01</v>
      </c>
      <c r="U100" s="18">
        <f t="shared" si="89"/>
        <v>0.00665579025166055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0.0337557902516605</v>
      </c>
      <c r="AR100" s="25">
        <f t="shared" si="93"/>
        <v>7.592</v>
      </c>
      <c r="AS100" s="1">
        <f t="shared" si="94"/>
        <v>0.18</v>
      </c>
      <c r="AT100" s="2">
        <f t="shared" si="95"/>
        <v>201.066666666667</v>
      </c>
      <c r="AU100" s="1">
        <f t="shared" si="96"/>
        <v>62142.9498748718</v>
      </c>
    </row>
    <row r="101" s="1" customFormat="1" spans="1:47">
      <c r="A101" s="6"/>
      <c r="B101" s="6"/>
      <c r="C101" s="9">
        <v>10</v>
      </c>
      <c r="D101" s="12">
        <v>14.6279760481613</v>
      </c>
      <c r="E101" s="13">
        <f t="shared" si="97"/>
        <v>22.8916191483333</v>
      </c>
      <c r="F101" s="9" t="s">
        <v>107</v>
      </c>
      <c r="G101" s="6">
        <v>11</v>
      </c>
      <c r="H101" s="11">
        <f t="shared" si="80"/>
        <v>14.6279760481613</v>
      </c>
      <c r="I101" s="11">
        <f t="shared" si="81"/>
        <v>287.777976048161</v>
      </c>
      <c r="J101" s="11">
        <f t="shared" si="82"/>
        <v>0.106688582037138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0.126978003381055</v>
      </c>
      <c r="O101" s="11">
        <f t="shared" si="98"/>
        <v>0.0826030528095292</v>
      </c>
      <c r="P101" s="11">
        <f t="shared" si="85"/>
        <v>0.00881280257618751</v>
      </c>
      <c r="Q101" s="16">
        <f t="shared" si="86"/>
        <v>0.00158630446371375</v>
      </c>
      <c r="R101" s="11">
        <f t="shared" si="87"/>
        <v>0.0136656</v>
      </c>
      <c r="S101" s="17">
        <f t="shared" si="88"/>
        <v>0.116080118232185</v>
      </c>
      <c r="T101" s="3">
        <v>0.01</v>
      </c>
      <c r="U101" s="18">
        <f t="shared" si="89"/>
        <v>0.00116080118232185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0.0159608011823219</v>
      </c>
      <c r="AR101" s="25">
        <f t="shared" si="93"/>
        <v>7.592</v>
      </c>
      <c r="AS101" s="1">
        <f t="shared" si="94"/>
        <v>0.18</v>
      </c>
      <c r="AT101" s="2">
        <f t="shared" si="95"/>
        <v>201.066666666667</v>
      </c>
      <c r="AU101" s="1">
        <f t="shared" si="96"/>
        <v>29383.1446528504</v>
      </c>
    </row>
    <row r="102" s="1" customFormat="1" spans="1:48">
      <c r="A102" s="6"/>
      <c r="B102" s="6"/>
      <c r="C102" s="9">
        <v>11</v>
      </c>
      <c r="D102" s="12">
        <v>7.55634005376667</v>
      </c>
      <c r="E102" s="13">
        <f t="shared" si="97"/>
        <v>14.6279760481613</v>
      </c>
      <c r="F102" s="9" t="s">
        <v>109</v>
      </c>
      <c r="G102" s="6">
        <v>12</v>
      </c>
      <c r="H102" s="11">
        <f t="shared" si="80"/>
        <v>7.55634005376667</v>
      </c>
      <c r="I102" s="11">
        <f t="shared" si="81"/>
        <v>280.706340053767</v>
      </c>
      <c r="J102" s="11">
        <f t="shared" si="82"/>
        <v>0.0454925509141403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0.149710250233342</v>
      </c>
      <c r="P102" s="11">
        <f t="shared" si="85"/>
        <v>0.00681070118110898</v>
      </c>
      <c r="Q102" s="16">
        <f t="shared" si="86"/>
        <v>0.00122592621259962</v>
      </c>
      <c r="R102" s="11">
        <f t="shared" si="87"/>
        <v>0.0136656</v>
      </c>
      <c r="S102" s="17">
        <f t="shared" si="88"/>
        <v>0.0897089196668727</v>
      </c>
      <c r="T102" s="3">
        <v>0.01</v>
      </c>
      <c r="U102" s="18">
        <f t="shared" si="89"/>
        <v>0.000897089196668728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0.0156970891966687</v>
      </c>
      <c r="AR102" s="25">
        <f t="shared" si="93"/>
        <v>7.592</v>
      </c>
      <c r="AS102" s="1">
        <f t="shared" si="94"/>
        <v>0.18</v>
      </c>
      <c r="AT102" s="2">
        <f t="shared" si="95"/>
        <v>201.066666666667</v>
      </c>
      <c r="AU102" s="1">
        <f t="shared" si="96"/>
        <v>28897.6622931229</v>
      </c>
      <c r="AV102" s="1">
        <f>SUM(AU91:AU102)</f>
        <v>603937.764603065</v>
      </c>
    </row>
    <row r="103" s="1" customFormat="1" spans="1:46">
      <c r="A103" s="6"/>
      <c r="B103" s="6"/>
      <c r="C103" s="9">
        <v>12</v>
      </c>
      <c r="D103" s="12">
        <v>1.53990934077419</v>
      </c>
      <c r="E103" s="13">
        <f t="shared" si="97"/>
        <v>7.55634005376667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66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</row>
    <row r="106" s="6" customFormat="1" spans="1:66">
      <c r="A106" s="31" t="s">
        <v>45</v>
      </c>
      <c r="B106" s="31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6" t="s">
        <v>91</v>
      </c>
      <c r="L106" s="6" t="s">
        <v>92</v>
      </c>
      <c r="M106" s="6" t="s">
        <v>93</v>
      </c>
      <c r="N106" s="6" t="s">
        <v>94</v>
      </c>
      <c r="O106" s="6" t="s">
        <v>95</v>
      </c>
      <c r="P106" s="6" t="s">
        <v>96</v>
      </c>
      <c r="Q106" s="6" t="s">
        <v>97</v>
      </c>
      <c r="R106" s="6" t="s">
        <v>98</v>
      </c>
      <c r="S106" s="4" t="s">
        <v>99</v>
      </c>
      <c r="T106" s="4" t="s">
        <v>100</v>
      </c>
      <c r="U106" s="4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G106" s="1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</row>
    <row r="107" s="6" customFormat="1" spans="1:78">
      <c r="A107" s="6" t="s">
        <v>105</v>
      </c>
      <c r="B107" s="6">
        <f>F9</f>
        <v>108.2955</v>
      </c>
      <c r="C107" s="9" t="s">
        <v>106</v>
      </c>
      <c r="D107" s="10">
        <v>2</v>
      </c>
      <c r="E107" s="9"/>
      <c r="F107" s="9"/>
      <c r="G107" s="6">
        <v>1</v>
      </c>
      <c r="H107" s="11">
        <f t="shared" ref="H107:H118" si="99">E108</f>
        <v>2</v>
      </c>
      <c r="I107" s="11">
        <f t="shared" ref="I107:I118" si="100">H107+273.15</f>
        <v>275.15</v>
      </c>
      <c r="J107" s="11">
        <f t="shared" ref="J107:J118" si="101">EXP(($C$18*(I107-$C$16))/($C$19*I107*$C$16))</f>
        <v>0.0225805608773668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107</v>
      </c>
      <c r="O107" s="11">
        <f>L107</f>
        <v>2.43664875</v>
      </c>
      <c r="P107" s="11">
        <f t="shared" ref="P107:P118" si="104">O107*J107</f>
        <v>0.0550208954361347</v>
      </c>
      <c r="Q107" s="16">
        <f t="shared" ref="Q107:Q118" si="105">P107*$B$109</f>
        <v>0.0247594029462606</v>
      </c>
      <c r="R107" s="11">
        <f t="shared" ref="R107:R118" si="106">L107*$B$109</f>
        <v>1.0964919375</v>
      </c>
      <c r="S107" s="17">
        <f t="shared" ref="S107:S118" si="107">Q107/R107</f>
        <v>0.0225805608773668</v>
      </c>
      <c r="T107" s="4">
        <v>0.27</v>
      </c>
      <c r="U107" s="32">
        <f t="shared" ref="U107:U118" si="108">S107*T107</f>
        <v>0.00609675143688903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0.228238170558222</v>
      </c>
      <c r="AC107" s="25">
        <f t="shared" ref="AC107:AC118" si="110">$B$107/12</f>
        <v>9.024625</v>
      </c>
      <c r="AD107" s="1">
        <f t="shared" ref="AD107:AD118" si="111">$B$109</f>
        <v>0.45</v>
      </c>
      <c r="AE107" s="26">
        <f t="shared" ref="AE107:AE118" si="112">$E$9/12</f>
        <v>508.636666666667</v>
      </c>
      <c r="AF107" s="1">
        <f t="shared" ref="AF107:AF118" si="113">AE107*10000*AC107*AB107</f>
        <v>10476714.4420311</v>
      </c>
      <c r="AG107" s="1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27"/>
      <c r="BP107" s="4"/>
      <c r="BQ107" s="32"/>
      <c r="BR107" s="17"/>
      <c r="BS107" s="19"/>
      <c r="BT107" s="19"/>
      <c r="BU107" s="17"/>
      <c r="BV107" s="19"/>
      <c r="BW107" s="32"/>
      <c r="BX107" s="4"/>
      <c r="BY107" s="4"/>
      <c r="BZ107" s="4"/>
    </row>
    <row r="108" s="6" customFormat="1" spans="1:78">
      <c r="A108" s="6" t="s">
        <v>108</v>
      </c>
      <c r="B108" s="6">
        <v>27</v>
      </c>
      <c r="C108" s="9">
        <v>1</v>
      </c>
      <c r="D108" s="12">
        <v>0.423182254419355</v>
      </c>
      <c r="E108" s="13">
        <f t="shared" ref="E108:E119" si="114">D107</f>
        <v>2</v>
      </c>
      <c r="F108" s="9" t="s">
        <v>107</v>
      </c>
      <c r="G108" s="6">
        <v>2</v>
      </c>
      <c r="H108" s="11">
        <f t="shared" si="99"/>
        <v>0.423182254419355</v>
      </c>
      <c r="I108" s="11">
        <f t="shared" si="100"/>
        <v>273.573182254419</v>
      </c>
      <c r="J108" s="11">
        <f t="shared" si="101"/>
        <v>0.0184142545327714</v>
      </c>
      <c r="K108" s="11">
        <f t="shared" si="102"/>
        <v>9.024625</v>
      </c>
      <c r="L108" s="11">
        <f t="shared" si="103"/>
        <v>2.43664875</v>
      </c>
      <c r="M108" s="6" t="s">
        <v>107</v>
      </c>
      <c r="O108" s="11">
        <f t="shared" ref="O108:O118" si="115">L108+O107-P107-N108</f>
        <v>4.81827660456386</v>
      </c>
      <c r="P108" s="11">
        <f t="shared" si="104"/>
        <v>0.0887249718057366</v>
      </c>
      <c r="Q108" s="16">
        <f t="shared" si="105"/>
        <v>0.0399262373125815</v>
      </c>
      <c r="R108" s="11">
        <f t="shared" si="106"/>
        <v>1.0964919375</v>
      </c>
      <c r="S108" s="17">
        <f t="shared" si="107"/>
        <v>0.0364127048700542</v>
      </c>
      <c r="T108" s="4">
        <v>0.27</v>
      </c>
      <c r="U108" s="32">
        <f t="shared" si="108"/>
        <v>0.00983143031491464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0.229364176239947</v>
      </c>
      <c r="AC108" s="25">
        <f t="shared" si="110"/>
        <v>9.024625</v>
      </c>
      <c r="AD108" s="1">
        <f t="shared" si="111"/>
        <v>0.45</v>
      </c>
      <c r="AE108" s="26">
        <f t="shared" si="112"/>
        <v>508.636666666667</v>
      </c>
      <c r="AF108" s="1">
        <f t="shared" si="113"/>
        <v>10528400.9761401</v>
      </c>
      <c r="AG108" s="1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27"/>
      <c r="BP108" s="4"/>
      <c r="BQ108" s="32"/>
      <c r="BR108" s="17"/>
      <c r="BS108" s="19"/>
      <c r="BT108" s="19"/>
      <c r="BU108" s="17"/>
      <c r="BV108" s="19"/>
      <c r="BW108" s="32"/>
      <c r="BX108" s="4"/>
      <c r="BY108" s="4"/>
      <c r="BZ108" s="4"/>
    </row>
    <row r="109" s="6" customFormat="1" spans="1:78">
      <c r="A109" s="6" t="s">
        <v>70</v>
      </c>
      <c r="B109" s="6">
        <f>G9</f>
        <v>0.45</v>
      </c>
      <c r="C109" s="9">
        <v>2</v>
      </c>
      <c r="D109" s="12">
        <v>3.39824507135714</v>
      </c>
      <c r="E109" s="13">
        <f t="shared" si="114"/>
        <v>0.423182254419355</v>
      </c>
      <c r="F109" s="9" t="s">
        <v>107</v>
      </c>
      <c r="G109" s="6">
        <v>3</v>
      </c>
      <c r="H109" s="11">
        <f t="shared" si="99"/>
        <v>3.39824507135714</v>
      </c>
      <c r="I109" s="11">
        <f t="shared" si="100"/>
        <v>276.548245071357</v>
      </c>
      <c r="J109" s="11">
        <f t="shared" si="101"/>
        <v>0.0270046559639459</v>
      </c>
      <c r="K109" s="11">
        <f t="shared" si="102"/>
        <v>9.024625</v>
      </c>
      <c r="L109" s="11">
        <f t="shared" si="103"/>
        <v>2.43664875</v>
      </c>
      <c r="M109" s="6" t="s">
        <v>107</v>
      </c>
      <c r="O109" s="11">
        <f t="shared" si="115"/>
        <v>7.16620038275813</v>
      </c>
      <c r="P109" s="11">
        <f t="shared" si="104"/>
        <v>0.193520775905081</v>
      </c>
      <c r="Q109" s="16">
        <f t="shared" si="105"/>
        <v>0.0870843491572864</v>
      </c>
      <c r="R109" s="11">
        <f t="shared" si="106"/>
        <v>1.0964919375</v>
      </c>
      <c r="S109" s="17">
        <f t="shared" si="107"/>
        <v>0.079420875046139</v>
      </c>
      <c r="T109" s="4">
        <v>0.27</v>
      </c>
      <c r="U109" s="32">
        <f t="shared" si="108"/>
        <v>0.0214436362624575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0.232865256333131</v>
      </c>
      <c r="AC109" s="25">
        <f t="shared" si="110"/>
        <v>9.024625</v>
      </c>
      <c r="AD109" s="1">
        <f t="shared" si="111"/>
        <v>0.45</v>
      </c>
      <c r="AE109" s="26">
        <f t="shared" si="112"/>
        <v>508.636666666667</v>
      </c>
      <c r="AF109" s="1">
        <f t="shared" si="113"/>
        <v>10689109.4864005</v>
      </c>
      <c r="AG109" s="1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27"/>
      <c r="BP109" s="4"/>
      <c r="BQ109" s="32"/>
      <c r="BR109" s="17"/>
      <c r="BS109" s="19"/>
      <c r="BT109" s="19"/>
      <c r="BU109" s="17"/>
      <c r="BV109" s="19"/>
      <c r="BW109" s="32"/>
      <c r="BX109" s="4"/>
      <c r="BY109" s="4"/>
      <c r="BZ109" s="4"/>
    </row>
    <row r="110" s="6" customFormat="1" spans="3:78">
      <c r="C110" s="9">
        <v>3</v>
      </c>
      <c r="D110" s="12">
        <v>8.1205553263871</v>
      </c>
      <c r="E110" s="13">
        <f t="shared" si="114"/>
        <v>3.39824507135714</v>
      </c>
      <c r="F110" s="9" t="s">
        <v>107</v>
      </c>
      <c r="G110" s="6">
        <v>4</v>
      </c>
      <c r="H110" s="11">
        <f t="shared" si="99"/>
        <v>8.1205553263871</v>
      </c>
      <c r="I110" s="11">
        <f t="shared" si="100"/>
        <v>281.270555326387</v>
      </c>
      <c r="J110" s="11">
        <f t="shared" si="101"/>
        <v>0.0487706426114135</v>
      </c>
      <c r="K110" s="11">
        <f t="shared" si="102"/>
        <v>9.024625</v>
      </c>
      <c r="L110" s="11">
        <f t="shared" si="103"/>
        <v>2.43664875</v>
      </c>
      <c r="M110" s="6" t="s">
        <v>107</v>
      </c>
      <c r="O110" s="11">
        <f t="shared" si="115"/>
        <v>9.40932835685305</v>
      </c>
      <c r="P110" s="11">
        <f t="shared" si="104"/>
        <v>0.458898990505519</v>
      </c>
      <c r="Q110" s="16">
        <f t="shared" si="105"/>
        <v>0.206504545727483</v>
      </c>
      <c r="R110" s="11">
        <f t="shared" si="106"/>
        <v>1.0964919375</v>
      </c>
      <c r="S110" s="17">
        <f t="shared" si="107"/>
        <v>0.188332023852645</v>
      </c>
      <c r="T110" s="4">
        <v>0.27</v>
      </c>
      <c r="U110" s="32">
        <f t="shared" si="108"/>
        <v>0.0508496464402143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0.290531168401725</v>
      </c>
      <c r="AC110" s="25">
        <f t="shared" si="110"/>
        <v>9.024625</v>
      </c>
      <c r="AD110" s="1">
        <f t="shared" si="111"/>
        <v>0.45</v>
      </c>
      <c r="AE110" s="26">
        <f t="shared" si="112"/>
        <v>508.636666666667</v>
      </c>
      <c r="AF110" s="1">
        <f t="shared" si="113"/>
        <v>13336122.001022</v>
      </c>
      <c r="AG110" s="1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27"/>
      <c r="BP110" s="4"/>
      <c r="BQ110" s="32"/>
      <c r="BR110" s="17"/>
      <c r="BS110" s="19"/>
      <c r="BT110" s="19"/>
      <c r="BU110" s="17"/>
      <c r="BV110" s="19"/>
      <c r="BW110" s="32"/>
      <c r="BX110" s="4"/>
      <c r="BY110" s="4"/>
      <c r="BZ110" s="4"/>
    </row>
    <row r="111" s="6" customFormat="1" spans="3:78">
      <c r="C111" s="9">
        <v>4</v>
      </c>
      <c r="D111" s="12">
        <v>16.1877304723333</v>
      </c>
      <c r="E111" s="13">
        <f t="shared" si="114"/>
        <v>8.1205553263871</v>
      </c>
      <c r="F111" s="9" t="s">
        <v>107</v>
      </c>
      <c r="G111" s="6">
        <v>5</v>
      </c>
      <c r="H111" s="11">
        <f t="shared" si="99"/>
        <v>16.1877304723333</v>
      </c>
      <c r="I111" s="11">
        <f t="shared" si="100"/>
        <v>289.337730472333</v>
      </c>
      <c r="J111" s="11">
        <f t="shared" si="101"/>
        <v>0.128035509884662</v>
      </c>
      <c r="K111" s="11">
        <f t="shared" si="102"/>
        <v>9.024625</v>
      </c>
      <c r="L111" s="11">
        <f t="shared" si="103"/>
        <v>2.43664875</v>
      </c>
      <c r="M111" s="6" t="s">
        <v>109</v>
      </c>
      <c r="N111" s="11">
        <f>(O110-P110)*$C$24/100</f>
        <v>8.50290789803015</v>
      </c>
      <c r="O111" s="11">
        <f t="shared" si="115"/>
        <v>2.88417021831738</v>
      </c>
      <c r="P111" s="11">
        <f t="shared" si="104"/>
        <v>0.369276204496421</v>
      </c>
      <c r="Q111" s="16">
        <f t="shared" si="105"/>
        <v>0.166174292023389</v>
      </c>
      <c r="R111" s="11">
        <f t="shared" si="106"/>
        <v>1.0964919375</v>
      </c>
      <c r="S111" s="17">
        <f t="shared" si="107"/>
        <v>0.151550856271927</v>
      </c>
      <c r="T111" s="4">
        <v>0.27</v>
      </c>
      <c r="U111" s="32">
        <f t="shared" si="108"/>
        <v>0.0409187311934203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0.287536997454816</v>
      </c>
      <c r="AC111" s="25">
        <f t="shared" si="110"/>
        <v>9.024625</v>
      </c>
      <c r="AD111" s="1">
        <f t="shared" si="111"/>
        <v>0.45</v>
      </c>
      <c r="AE111" s="26">
        <f t="shared" si="112"/>
        <v>508.636666666667</v>
      </c>
      <c r="AF111" s="1">
        <f t="shared" si="113"/>
        <v>13198681.9140958</v>
      </c>
      <c r="AG111" s="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27"/>
      <c r="BP111" s="4"/>
      <c r="BQ111" s="32"/>
      <c r="BR111" s="17"/>
      <c r="BS111" s="19"/>
      <c r="BT111" s="19"/>
      <c r="BU111" s="17"/>
      <c r="BV111" s="19"/>
      <c r="BW111" s="32"/>
      <c r="BX111" s="4"/>
      <c r="BY111" s="4"/>
      <c r="BZ111" s="4"/>
    </row>
    <row r="112" s="6" customFormat="1" spans="3:78">
      <c r="C112" s="9">
        <v>5</v>
      </c>
      <c r="D112" s="12">
        <v>22.1699246996774</v>
      </c>
      <c r="E112" s="13">
        <f t="shared" si="114"/>
        <v>16.1877304723333</v>
      </c>
      <c r="F112" s="9" t="s">
        <v>109</v>
      </c>
      <c r="G112" s="6">
        <v>6</v>
      </c>
      <c r="H112" s="11">
        <f t="shared" si="99"/>
        <v>22.1699246996774</v>
      </c>
      <c r="I112" s="11">
        <f t="shared" si="100"/>
        <v>295.319924699677</v>
      </c>
      <c r="J112" s="11">
        <f t="shared" si="101"/>
        <v>0.25315054554523</v>
      </c>
      <c r="K112" s="11">
        <f t="shared" si="102"/>
        <v>9.024625</v>
      </c>
      <c r="L112" s="11">
        <f t="shared" si="103"/>
        <v>2.43664875</v>
      </c>
      <c r="M112" s="6" t="s">
        <v>107</v>
      </c>
      <c r="O112" s="11">
        <f t="shared" si="115"/>
        <v>4.95154276382095</v>
      </c>
      <c r="P112" s="11">
        <f t="shared" si="104"/>
        <v>1.25348575195181</v>
      </c>
      <c r="Q112" s="16">
        <f t="shared" si="105"/>
        <v>0.564068588378315</v>
      </c>
      <c r="R112" s="11">
        <f t="shared" si="106"/>
        <v>1.0964919375</v>
      </c>
      <c r="S112" s="17">
        <f t="shared" si="107"/>
        <v>0.514430219764672</v>
      </c>
      <c r="T112" s="4">
        <v>0.27</v>
      </c>
      <c r="U112" s="32">
        <f t="shared" si="108"/>
        <v>0.138896159336461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0.332277192039943</v>
      </c>
      <c r="AC112" s="25">
        <f t="shared" si="110"/>
        <v>9.024625</v>
      </c>
      <c r="AD112" s="1">
        <f t="shared" si="111"/>
        <v>0.45</v>
      </c>
      <c r="AE112" s="26">
        <f t="shared" si="112"/>
        <v>508.636666666667</v>
      </c>
      <c r="AF112" s="1">
        <f t="shared" si="113"/>
        <v>15252371.0126496</v>
      </c>
      <c r="AG112" s="1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27"/>
      <c r="BP112" s="4"/>
      <c r="BQ112" s="32"/>
      <c r="BR112" s="17"/>
      <c r="BS112" s="19"/>
      <c r="BT112" s="19"/>
      <c r="BU112" s="17"/>
      <c r="BV112" s="19"/>
      <c r="BW112" s="32"/>
      <c r="BX112" s="4"/>
      <c r="BY112" s="4"/>
      <c r="BZ112" s="4"/>
    </row>
    <row r="113" s="6" customFormat="1" spans="3:78">
      <c r="C113" s="9">
        <v>6</v>
      </c>
      <c r="D113" s="12">
        <v>24.7385536036667</v>
      </c>
      <c r="E113" s="13">
        <f t="shared" si="114"/>
        <v>22.1699246996774</v>
      </c>
      <c r="F113" s="9" t="s">
        <v>107</v>
      </c>
      <c r="G113" s="6">
        <v>7</v>
      </c>
      <c r="H113" s="11">
        <f t="shared" si="99"/>
        <v>24.7385536036667</v>
      </c>
      <c r="I113" s="11">
        <f t="shared" si="100"/>
        <v>297.888553603667</v>
      </c>
      <c r="J113" s="11">
        <f t="shared" si="101"/>
        <v>0.336393038183741</v>
      </c>
      <c r="K113" s="11">
        <f t="shared" si="102"/>
        <v>9.024625</v>
      </c>
      <c r="L113" s="11">
        <f t="shared" si="103"/>
        <v>2.43664875</v>
      </c>
      <c r="M113" s="6" t="s">
        <v>107</v>
      </c>
      <c r="O113" s="11">
        <f t="shared" si="115"/>
        <v>6.13470576186914</v>
      </c>
      <c r="P113" s="11">
        <f t="shared" si="104"/>
        <v>2.06367230959846</v>
      </c>
      <c r="Q113" s="16">
        <f t="shared" si="105"/>
        <v>0.928652539319307</v>
      </c>
      <c r="R113" s="11">
        <f t="shared" si="106"/>
        <v>1.0964919375</v>
      </c>
      <c r="S113" s="17">
        <f t="shared" si="107"/>
        <v>0.846930567895131</v>
      </c>
      <c r="T113" s="4">
        <v>0.27</v>
      </c>
      <c r="U113" s="32">
        <f t="shared" si="108"/>
        <v>0.228671253331685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0.359344382879503</v>
      </c>
      <c r="AC113" s="25">
        <f t="shared" si="110"/>
        <v>9.024625</v>
      </c>
      <c r="AD113" s="1">
        <f t="shared" si="111"/>
        <v>0.45</v>
      </c>
      <c r="AE113" s="26">
        <f t="shared" si="112"/>
        <v>508.636666666667</v>
      </c>
      <c r="AF113" s="1">
        <f t="shared" si="113"/>
        <v>16494824.1416791</v>
      </c>
      <c r="AG113" s="1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27"/>
      <c r="BP113" s="4"/>
      <c r="BQ113" s="32"/>
      <c r="BR113" s="17"/>
      <c r="BS113" s="19"/>
      <c r="BT113" s="19"/>
      <c r="BU113" s="17"/>
      <c r="BV113" s="19"/>
      <c r="BW113" s="32"/>
      <c r="BX113" s="4"/>
      <c r="BY113" s="4"/>
      <c r="BZ113" s="4"/>
    </row>
    <row r="114" s="6" customFormat="1" spans="3:78">
      <c r="C114" s="9">
        <v>7</v>
      </c>
      <c r="D114" s="12">
        <v>28.0438981770968</v>
      </c>
      <c r="E114" s="13">
        <f t="shared" si="114"/>
        <v>24.7385536036667</v>
      </c>
      <c r="F114" s="9" t="s">
        <v>107</v>
      </c>
      <c r="G114" s="6">
        <v>8</v>
      </c>
      <c r="H114" s="11">
        <f t="shared" si="99"/>
        <v>28.0438981770968</v>
      </c>
      <c r="I114" s="11">
        <f t="shared" si="100"/>
        <v>301.193898177097</v>
      </c>
      <c r="J114" s="11">
        <f t="shared" si="101"/>
        <v>0.481536087692577</v>
      </c>
      <c r="K114" s="11">
        <f t="shared" si="102"/>
        <v>9.024625</v>
      </c>
      <c r="L114" s="11">
        <f t="shared" si="103"/>
        <v>2.43664875</v>
      </c>
      <c r="M114" s="6" t="s">
        <v>107</v>
      </c>
      <c r="O114" s="11">
        <f t="shared" si="115"/>
        <v>6.50768220227068</v>
      </c>
      <c r="P114" s="11">
        <f t="shared" si="104"/>
        <v>3.13368382762804</v>
      </c>
      <c r="Q114" s="16">
        <f t="shared" si="105"/>
        <v>1.41015772243262</v>
      </c>
      <c r="R114" s="11">
        <f t="shared" si="106"/>
        <v>1.0964919375</v>
      </c>
      <c r="S114" s="17">
        <f t="shared" si="107"/>
        <v>1.28606301077578</v>
      </c>
      <c r="T114" s="4">
        <v>0.27</v>
      </c>
      <c r="U114" s="32">
        <f t="shared" si="108"/>
        <v>0.34723701290946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0.395091959392202</v>
      </c>
      <c r="AC114" s="25">
        <f t="shared" si="110"/>
        <v>9.024625</v>
      </c>
      <c r="AD114" s="1">
        <f t="shared" si="111"/>
        <v>0.45</v>
      </c>
      <c r="AE114" s="26">
        <f t="shared" si="112"/>
        <v>508.636666666667</v>
      </c>
      <c r="AF114" s="1">
        <f t="shared" si="113"/>
        <v>18135729.123533</v>
      </c>
      <c r="AG114" s="1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27"/>
      <c r="BP114" s="4"/>
      <c r="BQ114" s="32"/>
      <c r="BR114" s="17"/>
      <c r="BS114" s="19"/>
      <c r="BT114" s="19"/>
      <c r="BU114" s="17"/>
      <c r="BV114" s="19"/>
      <c r="BW114" s="32"/>
      <c r="BX114" s="4"/>
      <c r="BY114" s="4"/>
      <c r="BZ114" s="4"/>
    </row>
    <row r="115" s="6" customFormat="1" spans="3:78">
      <c r="C115" s="9">
        <v>8</v>
      </c>
      <c r="D115" s="12">
        <v>26.3704123364516</v>
      </c>
      <c r="E115" s="13">
        <f t="shared" si="114"/>
        <v>28.0438981770968</v>
      </c>
      <c r="F115" s="9" t="s">
        <v>107</v>
      </c>
      <c r="G115" s="6">
        <v>9</v>
      </c>
      <c r="H115" s="11">
        <f t="shared" si="99"/>
        <v>26.3704123364516</v>
      </c>
      <c r="I115" s="11">
        <f t="shared" si="100"/>
        <v>299.520412336452</v>
      </c>
      <c r="J115" s="11">
        <f t="shared" si="101"/>
        <v>0.401963559723947</v>
      </c>
      <c r="K115" s="11">
        <f t="shared" si="102"/>
        <v>9.024625</v>
      </c>
      <c r="L115" s="11">
        <f t="shared" si="103"/>
        <v>2.43664875</v>
      </c>
      <c r="M115" s="6" t="s">
        <v>107</v>
      </c>
      <c r="O115" s="11">
        <f t="shared" si="115"/>
        <v>5.81064712464265</v>
      </c>
      <c r="P115" s="11">
        <f t="shared" si="104"/>
        <v>2.33566840252107</v>
      </c>
      <c r="Q115" s="16">
        <f t="shared" si="105"/>
        <v>1.05105078113448</v>
      </c>
      <c r="R115" s="11">
        <f t="shared" si="106"/>
        <v>1.0964919375</v>
      </c>
      <c r="S115" s="17">
        <f t="shared" si="107"/>
        <v>0.958557692207822</v>
      </c>
      <c r="T115" s="4">
        <v>0.27</v>
      </c>
      <c r="U115" s="32">
        <f t="shared" si="108"/>
        <v>0.258810576896112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0.353231388934178</v>
      </c>
      <c r="AC115" s="25">
        <f t="shared" si="110"/>
        <v>9.024625</v>
      </c>
      <c r="AD115" s="1">
        <f t="shared" si="111"/>
        <v>0.45</v>
      </c>
      <c r="AE115" s="26">
        <f t="shared" si="112"/>
        <v>508.636666666667</v>
      </c>
      <c r="AF115" s="1">
        <f t="shared" si="113"/>
        <v>16214222.1205781</v>
      </c>
      <c r="AG115" s="1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27"/>
      <c r="BP115" s="4"/>
      <c r="BQ115" s="32"/>
      <c r="BR115" s="17"/>
      <c r="BS115" s="19"/>
      <c r="BT115" s="19"/>
      <c r="BU115" s="17"/>
      <c r="BV115" s="19"/>
      <c r="BW115" s="32"/>
      <c r="BX115" s="4"/>
      <c r="BY115" s="4"/>
      <c r="BZ115" s="4"/>
    </row>
    <row r="116" s="6" customFormat="1" spans="3:78">
      <c r="C116" s="9">
        <v>9</v>
      </c>
      <c r="D116" s="12">
        <v>22.8916191483333</v>
      </c>
      <c r="E116" s="13">
        <f t="shared" si="114"/>
        <v>26.3704123364516</v>
      </c>
      <c r="F116" s="9" t="s">
        <v>107</v>
      </c>
      <c r="G116" s="6">
        <v>10</v>
      </c>
      <c r="H116" s="11">
        <f t="shared" si="99"/>
        <v>22.8916191483333</v>
      </c>
      <c r="I116" s="11">
        <f t="shared" si="100"/>
        <v>296.041619148333</v>
      </c>
      <c r="J116" s="11">
        <f t="shared" si="101"/>
        <v>0.274337702662285</v>
      </c>
      <c r="K116" s="11">
        <f t="shared" si="102"/>
        <v>9.024625</v>
      </c>
      <c r="L116" s="11">
        <f t="shared" si="103"/>
        <v>2.43664875</v>
      </c>
      <c r="M116" s="6" t="s">
        <v>107</v>
      </c>
      <c r="O116" s="11">
        <f t="shared" si="115"/>
        <v>5.91162747212157</v>
      </c>
      <c r="P116" s="11">
        <f t="shared" si="104"/>
        <v>1.62178229969709</v>
      </c>
      <c r="Q116" s="16">
        <f t="shared" si="105"/>
        <v>0.729802034863689</v>
      </c>
      <c r="R116" s="11">
        <f t="shared" si="106"/>
        <v>1.0964919375</v>
      </c>
      <c r="S116" s="17">
        <f t="shared" si="107"/>
        <v>0.665579025166055</v>
      </c>
      <c r="T116" s="4">
        <v>0.27</v>
      </c>
      <c r="U116" s="32">
        <f t="shared" si="108"/>
        <v>0.179706336794835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0.329381460543643</v>
      </c>
      <c r="AC116" s="25">
        <f t="shared" si="110"/>
        <v>9.024625</v>
      </c>
      <c r="AD116" s="1">
        <f t="shared" si="111"/>
        <v>0.45</v>
      </c>
      <c r="AE116" s="26">
        <f t="shared" si="112"/>
        <v>508.636666666667</v>
      </c>
      <c r="AF116" s="1">
        <f t="shared" si="113"/>
        <v>15119449.5477021</v>
      </c>
      <c r="AG116" s="1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27"/>
      <c r="BP116" s="4"/>
      <c r="BQ116" s="32"/>
      <c r="BR116" s="17"/>
      <c r="BS116" s="19"/>
      <c r="BT116" s="19"/>
      <c r="BU116" s="17"/>
      <c r="BV116" s="19"/>
      <c r="BW116" s="32"/>
      <c r="BX116" s="4"/>
      <c r="BY116" s="4"/>
      <c r="BZ116" s="4"/>
    </row>
    <row r="117" s="6" customFormat="1" spans="3:78">
      <c r="C117" s="9">
        <v>10</v>
      </c>
      <c r="D117" s="12">
        <v>14.6279760481613</v>
      </c>
      <c r="E117" s="13">
        <f t="shared" si="114"/>
        <v>22.8916191483333</v>
      </c>
      <c r="F117" s="9" t="s">
        <v>107</v>
      </c>
      <c r="G117" s="6">
        <v>11</v>
      </c>
      <c r="H117" s="11">
        <f t="shared" si="99"/>
        <v>14.6279760481613</v>
      </c>
      <c r="I117" s="11">
        <f t="shared" si="100"/>
        <v>287.777976048161</v>
      </c>
      <c r="J117" s="11">
        <f t="shared" si="101"/>
        <v>0.106688582037138</v>
      </c>
      <c r="K117" s="11">
        <f t="shared" si="102"/>
        <v>9.024625</v>
      </c>
      <c r="L117" s="11">
        <f t="shared" si="103"/>
        <v>2.43664875</v>
      </c>
      <c r="M117" s="6" t="s">
        <v>109</v>
      </c>
      <c r="N117" s="11">
        <f>(O116-P116)*$C$24/100</f>
        <v>4.07535291380326</v>
      </c>
      <c r="O117" s="11">
        <f t="shared" si="115"/>
        <v>2.65114100862122</v>
      </c>
      <c r="P117" s="11">
        <f t="shared" si="104"/>
        <v>0.282846474990307</v>
      </c>
      <c r="Q117" s="16">
        <f t="shared" si="105"/>
        <v>0.127280913745638</v>
      </c>
      <c r="R117" s="11">
        <f t="shared" si="106"/>
        <v>1.0964919375</v>
      </c>
      <c r="S117" s="17">
        <f t="shared" si="107"/>
        <v>0.116080118232185</v>
      </c>
      <c r="T117" s="4">
        <v>0.27</v>
      </c>
      <c r="U117" s="32">
        <f t="shared" si="108"/>
        <v>0.03134163192269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0.235849502024691</v>
      </c>
      <c r="AC117" s="25">
        <f t="shared" si="110"/>
        <v>9.024625</v>
      </c>
      <c r="AD117" s="1">
        <f t="shared" si="111"/>
        <v>0.45</v>
      </c>
      <c r="AE117" s="26">
        <f t="shared" si="112"/>
        <v>508.636666666667</v>
      </c>
      <c r="AF117" s="1">
        <f t="shared" si="113"/>
        <v>10826093.9787791</v>
      </c>
      <c r="AG117" s="1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27"/>
      <c r="BP117" s="4"/>
      <c r="BQ117" s="32"/>
      <c r="BR117" s="17"/>
      <c r="BS117" s="19"/>
      <c r="BT117" s="19"/>
      <c r="BU117" s="17"/>
      <c r="BV117" s="19"/>
      <c r="BW117" s="32"/>
      <c r="BX117" s="4"/>
      <c r="BY117" s="4"/>
      <c r="BZ117" s="4"/>
    </row>
    <row r="118" s="6" customFormat="1" spans="3:78">
      <c r="C118" s="9">
        <v>11</v>
      </c>
      <c r="D118" s="12">
        <v>7.55634005376667</v>
      </c>
      <c r="E118" s="13">
        <f t="shared" si="114"/>
        <v>14.6279760481613</v>
      </c>
      <c r="F118" s="9" t="s">
        <v>109</v>
      </c>
      <c r="G118" s="6">
        <v>12</v>
      </c>
      <c r="H118" s="11">
        <f t="shared" si="99"/>
        <v>7.55634005376667</v>
      </c>
      <c r="I118" s="11">
        <f t="shared" si="100"/>
        <v>280.706340053767</v>
      </c>
      <c r="J118" s="11">
        <f t="shared" si="101"/>
        <v>0.0454925509141403</v>
      </c>
      <c r="K118" s="11">
        <f t="shared" si="102"/>
        <v>9.024625</v>
      </c>
      <c r="L118" s="11">
        <f t="shared" si="103"/>
        <v>2.43664875</v>
      </c>
      <c r="M118" s="6" t="s">
        <v>107</v>
      </c>
      <c r="O118" s="11">
        <f t="shared" si="115"/>
        <v>4.80494328363092</v>
      </c>
      <c r="P118" s="11">
        <f t="shared" si="104"/>
        <v>0.218589126970136</v>
      </c>
      <c r="Q118" s="16">
        <f t="shared" si="105"/>
        <v>0.0983651071365611</v>
      </c>
      <c r="R118" s="11">
        <f t="shared" si="106"/>
        <v>1.0964919375</v>
      </c>
      <c r="S118" s="17">
        <f t="shared" si="107"/>
        <v>0.0897089196668727</v>
      </c>
      <c r="T118" s="4">
        <v>0.27</v>
      </c>
      <c r="U118" s="32">
        <f t="shared" si="108"/>
        <v>0.0242214083100556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0.233702754605482</v>
      </c>
      <c r="AC118" s="25">
        <f t="shared" si="110"/>
        <v>9.024625</v>
      </c>
      <c r="AD118" s="1">
        <f t="shared" si="111"/>
        <v>0.45</v>
      </c>
      <c r="AE118" s="26">
        <f t="shared" si="112"/>
        <v>508.636666666667</v>
      </c>
      <c r="AF118" s="1">
        <f t="shared" si="113"/>
        <v>10727552.794212</v>
      </c>
      <c r="AG118" s="1">
        <f>SUM(AF107:AF118)</f>
        <v>160999271.538822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27"/>
      <c r="BP118" s="4"/>
      <c r="BQ118" s="32"/>
      <c r="BR118" s="17"/>
      <c r="BS118" s="19"/>
      <c r="BT118" s="19"/>
      <c r="BU118" s="17"/>
      <c r="BV118" s="19"/>
      <c r="BW118" s="32"/>
      <c r="BX118" s="4"/>
      <c r="BY118" s="4"/>
      <c r="BZ118" s="4"/>
    </row>
    <row r="119" s="6" customFormat="1" spans="3:55">
      <c r="C119" s="9">
        <v>12</v>
      </c>
      <c r="D119" s="12">
        <v>1.53990934077419</v>
      </c>
      <c r="E119" s="13">
        <f t="shared" si="114"/>
        <v>7.55634005376667</v>
      </c>
      <c r="F119" s="9" t="s">
        <v>107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2"/>
      <c r="AU119" s="1"/>
      <c r="AV119" s="1"/>
      <c r="AW119" s="1"/>
      <c r="AX119" s="1"/>
      <c r="AY119" s="1"/>
      <c r="AZ119" s="1"/>
      <c r="BA119" s="1"/>
      <c r="BB119" s="1"/>
      <c r="BC119" s="1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2</v>
      </c>
      <c r="E123" s="9"/>
      <c r="F123" s="9"/>
      <c r="G123" s="6">
        <v>1</v>
      </c>
      <c r="H123" s="11">
        <f t="shared" ref="H123:H134" si="116">E124</f>
        <v>2</v>
      </c>
      <c r="I123" s="11">
        <f t="shared" ref="I123:I134" si="117">H123+273.15</f>
        <v>275.15</v>
      </c>
      <c r="J123" s="11">
        <f t="shared" ref="J123:J134" si="118">EXP(($C$18*(I123-$C$16))/($C$19*I123*$C$16))</f>
        <v>0.0225805608773668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0.0117694399405011</v>
      </c>
      <c r="Q123" s="16">
        <f t="shared" ref="Q123:Q134" si="122">P123*$B$125</f>
        <v>0.00306005438453029</v>
      </c>
      <c r="R123" s="11">
        <f t="shared" ref="R123:R134" si="123">L123*$B$125</f>
        <v>0.1355172</v>
      </c>
      <c r="S123" s="17">
        <f t="shared" ref="S123:S134" si="124">Q123/R123</f>
        <v>0.0225805608773668</v>
      </c>
      <c r="T123" s="3">
        <v>0.01</v>
      </c>
      <c r="U123" s="18">
        <f t="shared" ref="U123:U134" si="125">S123*T123</f>
        <v>0.000225805608773668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0.00571580560877367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4.6</v>
      </c>
      <c r="AX123" s="1">
        <f t="shared" ref="AX123:AX134" si="132">AW123*10000*AV123*0.67*AU123*AT123</f>
        <v>2387.28629322722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0.423182254419355</v>
      </c>
      <c r="E124" s="13">
        <f t="shared" ref="E124:E135" si="133">D123</f>
        <v>2</v>
      </c>
      <c r="F124" s="9" t="s">
        <v>107</v>
      </c>
      <c r="G124" s="6">
        <v>2</v>
      </c>
      <c r="H124" s="11">
        <f t="shared" si="116"/>
        <v>0.423182254419355</v>
      </c>
      <c r="I124" s="11">
        <f t="shared" si="117"/>
        <v>273.573182254419</v>
      </c>
      <c r="J124" s="11">
        <f t="shared" si="118"/>
        <v>0.0184142545327714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1.0306705600595</v>
      </c>
      <c r="P124" s="11">
        <f t="shared" si="121"/>
        <v>0.0189790300323697</v>
      </c>
      <c r="Q124" s="16">
        <f t="shared" si="122"/>
        <v>0.00493454780841611</v>
      </c>
      <c r="R124" s="11">
        <f t="shared" si="123"/>
        <v>0.1355172</v>
      </c>
      <c r="S124" s="17">
        <f t="shared" si="124"/>
        <v>0.0364127048700542</v>
      </c>
      <c r="T124" s="3">
        <v>0.01</v>
      </c>
      <c r="U124" s="18">
        <f t="shared" si="125"/>
        <v>0.000364127048700542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0.00585412704870054</v>
      </c>
      <c r="AU124" s="25">
        <f t="shared" si="129"/>
        <v>52.122</v>
      </c>
      <c r="AV124" s="1">
        <f t="shared" si="130"/>
        <v>0.26</v>
      </c>
      <c r="AW124" s="2">
        <f t="shared" si="131"/>
        <v>4.6</v>
      </c>
      <c r="AX124" s="1">
        <f t="shared" si="132"/>
        <v>2445.05818055138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3.39824507135714</v>
      </c>
      <c r="E125" s="13">
        <f t="shared" si="133"/>
        <v>0.423182254419355</v>
      </c>
      <c r="F125" s="9" t="s">
        <v>107</v>
      </c>
      <c r="G125" s="6">
        <v>3</v>
      </c>
      <c r="H125" s="11">
        <f t="shared" si="116"/>
        <v>3.39824507135714</v>
      </c>
      <c r="I125" s="11">
        <f t="shared" si="117"/>
        <v>276.548245071357</v>
      </c>
      <c r="J125" s="11">
        <f t="shared" si="118"/>
        <v>0.0270046559639459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1.53291153002713</v>
      </c>
      <c r="P125" s="11">
        <f t="shared" si="121"/>
        <v>0.0413957484915486</v>
      </c>
      <c r="Q125" s="16">
        <f t="shared" si="122"/>
        <v>0.0107628946078026</v>
      </c>
      <c r="R125" s="11">
        <f t="shared" si="123"/>
        <v>0.1355172</v>
      </c>
      <c r="S125" s="17">
        <f t="shared" si="124"/>
        <v>0.079420875046139</v>
      </c>
      <c r="T125" s="3">
        <v>0.01</v>
      </c>
      <c r="U125" s="18">
        <f t="shared" si="125"/>
        <v>0.00079420875046139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0.00628420875046139</v>
      </c>
      <c r="AU125" s="25">
        <f t="shared" si="129"/>
        <v>52.122</v>
      </c>
      <c r="AV125" s="1">
        <f t="shared" si="130"/>
        <v>0.26</v>
      </c>
      <c r="AW125" s="2">
        <f t="shared" si="131"/>
        <v>4.6</v>
      </c>
      <c r="AX125" s="1">
        <f t="shared" si="132"/>
        <v>2624.68782890848</v>
      </c>
    </row>
    <row r="126" s="1" customFormat="1" spans="1:50">
      <c r="A126" s="6"/>
      <c r="B126" s="6"/>
      <c r="C126" s="9">
        <v>3</v>
      </c>
      <c r="D126" s="12">
        <v>8.1205553263871</v>
      </c>
      <c r="E126" s="13">
        <f t="shared" si="133"/>
        <v>3.39824507135714</v>
      </c>
      <c r="F126" s="9" t="s">
        <v>107</v>
      </c>
      <c r="G126" s="6">
        <v>4</v>
      </c>
      <c r="H126" s="11">
        <f t="shared" si="116"/>
        <v>8.1205553263871</v>
      </c>
      <c r="I126" s="11">
        <f t="shared" si="117"/>
        <v>281.270555326387</v>
      </c>
      <c r="J126" s="11">
        <f t="shared" si="118"/>
        <v>0.0487706426114135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2.01273578153558</v>
      </c>
      <c r="P126" s="11">
        <f t="shared" si="121"/>
        <v>0.0981624174724759</v>
      </c>
      <c r="Q126" s="16">
        <f t="shared" si="122"/>
        <v>0.0255222285428437</v>
      </c>
      <c r="R126" s="11">
        <f t="shared" si="123"/>
        <v>0.1355172</v>
      </c>
      <c r="S126" s="17">
        <f t="shared" si="124"/>
        <v>0.188332023852645</v>
      </c>
      <c r="T126" s="3">
        <v>0.01</v>
      </c>
      <c r="U126" s="18">
        <f t="shared" si="125"/>
        <v>0.00188332023852645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0.00987332023852645</v>
      </c>
      <c r="AU126" s="25">
        <f t="shared" si="129"/>
        <v>52.122</v>
      </c>
      <c r="AV126" s="1">
        <f t="shared" si="130"/>
        <v>0.26</v>
      </c>
      <c r="AW126" s="2">
        <f t="shared" si="131"/>
        <v>4.6</v>
      </c>
      <c r="AX126" s="1">
        <f t="shared" si="132"/>
        <v>4123.73052678644</v>
      </c>
    </row>
    <row r="127" s="1" customFormat="1" spans="1:50">
      <c r="A127" s="6"/>
      <c r="B127" s="6"/>
      <c r="C127" s="9">
        <v>4</v>
      </c>
      <c r="D127" s="12">
        <v>16.1877304723333</v>
      </c>
      <c r="E127" s="13">
        <f t="shared" si="133"/>
        <v>8.1205553263871</v>
      </c>
      <c r="F127" s="9" t="s">
        <v>107</v>
      </c>
      <c r="G127" s="6">
        <v>5</v>
      </c>
      <c r="H127" s="11">
        <f t="shared" si="116"/>
        <v>16.1877304723333</v>
      </c>
      <c r="I127" s="11">
        <f t="shared" si="117"/>
        <v>289.337730472333</v>
      </c>
      <c r="J127" s="11">
        <f t="shared" si="118"/>
        <v>0.128035509884662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1.81884469585995</v>
      </c>
      <c r="O127" s="11">
        <f t="shared" si="134"/>
        <v>0.616948668203155</v>
      </c>
      <c r="P127" s="11">
        <f t="shared" si="121"/>
        <v>0.0789913373060538</v>
      </c>
      <c r="Q127" s="16">
        <f t="shared" si="122"/>
        <v>0.020537747699574</v>
      </c>
      <c r="R127" s="11">
        <f t="shared" si="123"/>
        <v>0.1355172</v>
      </c>
      <c r="S127" s="17">
        <f t="shared" si="124"/>
        <v>0.151550856271927</v>
      </c>
      <c r="T127" s="3">
        <v>0.01</v>
      </c>
      <c r="U127" s="18">
        <f t="shared" si="125"/>
        <v>0.00151550856271927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0.0114655085627193</v>
      </c>
      <c r="AU127" s="25">
        <f t="shared" si="129"/>
        <v>52.122</v>
      </c>
      <c r="AV127" s="1">
        <f t="shared" si="130"/>
        <v>0.26</v>
      </c>
      <c r="AW127" s="2">
        <f t="shared" si="131"/>
        <v>4.6</v>
      </c>
      <c r="AX127" s="1">
        <f t="shared" si="132"/>
        <v>4788.73028758087</v>
      </c>
    </row>
    <row r="128" s="1" customFormat="1" spans="1:50">
      <c r="A128" s="6"/>
      <c r="B128" s="6"/>
      <c r="C128" s="9">
        <v>5</v>
      </c>
      <c r="D128" s="12">
        <v>22.1699246996774</v>
      </c>
      <c r="E128" s="13">
        <f t="shared" si="133"/>
        <v>16.1877304723333</v>
      </c>
      <c r="F128" s="9" t="s">
        <v>109</v>
      </c>
      <c r="G128" s="6">
        <v>6</v>
      </c>
      <c r="H128" s="11">
        <f t="shared" si="116"/>
        <v>22.1699246996774</v>
      </c>
      <c r="I128" s="11">
        <f t="shared" si="117"/>
        <v>295.319924699677</v>
      </c>
      <c r="J128" s="11">
        <f t="shared" si="118"/>
        <v>0.25315054554523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1.0591773308971</v>
      </c>
      <c r="P128" s="11">
        <f t="shared" si="121"/>
        <v>0.268131319145742</v>
      </c>
      <c r="Q128" s="16">
        <f t="shared" si="122"/>
        <v>0.0697141429778929</v>
      </c>
      <c r="R128" s="11">
        <f t="shared" si="123"/>
        <v>0.1355172</v>
      </c>
      <c r="S128" s="17">
        <f t="shared" si="124"/>
        <v>0.514430219764672</v>
      </c>
      <c r="T128" s="3">
        <v>0.01</v>
      </c>
      <c r="U128" s="18">
        <f t="shared" si="125"/>
        <v>0.00514430219764671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0.0150943021976467</v>
      </c>
      <c r="AU128" s="25">
        <f t="shared" si="129"/>
        <v>52.122</v>
      </c>
      <c r="AV128" s="1">
        <f t="shared" si="130"/>
        <v>0.26</v>
      </c>
      <c r="AW128" s="2">
        <f t="shared" si="131"/>
        <v>4.6</v>
      </c>
      <c r="AX128" s="1">
        <f t="shared" si="132"/>
        <v>6304.34679005866</v>
      </c>
    </row>
    <row r="129" s="1" customFormat="1" spans="1:50">
      <c r="A129" s="6"/>
      <c r="B129" s="6"/>
      <c r="C129" s="9">
        <v>6</v>
      </c>
      <c r="D129" s="12">
        <v>24.7385536036667</v>
      </c>
      <c r="E129" s="13">
        <f t="shared" si="133"/>
        <v>22.1699246996774</v>
      </c>
      <c r="F129" s="9" t="s">
        <v>107</v>
      </c>
      <c r="G129" s="6">
        <v>7</v>
      </c>
      <c r="H129" s="11">
        <f t="shared" si="116"/>
        <v>24.7385536036667</v>
      </c>
      <c r="I129" s="11">
        <f t="shared" si="117"/>
        <v>297.888553603667</v>
      </c>
      <c r="J129" s="11">
        <f t="shared" si="118"/>
        <v>0.336393038183741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1.31226601175136</v>
      </c>
      <c r="P129" s="11">
        <f t="shared" si="121"/>
        <v>0.4414371505983</v>
      </c>
      <c r="Q129" s="16">
        <f t="shared" si="122"/>
        <v>0.114773659155558</v>
      </c>
      <c r="R129" s="11">
        <f t="shared" si="123"/>
        <v>0.1355172</v>
      </c>
      <c r="S129" s="17">
        <f t="shared" si="124"/>
        <v>0.846930567895131</v>
      </c>
      <c r="T129" s="3">
        <v>0.01</v>
      </c>
      <c r="U129" s="18">
        <f t="shared" si="125"/>
        <v>0.00846930567895131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0.0209193056789513</v>
      </c>
      <c r="AU129" s="25">
        <f t="shared" si="129"/>
        <v>52.122</v>
      </c>
      <c r="AV129" s="1">
        <f t="shared" si="130"/>
        <v>0.26</v>
      </c>
      <c r="AW129" s="2">
        <f t="shared" si="131"/>
        <v>4.6</v>
      </c>
      <c r="AX129" s="1">
        <f t="shared" si="132"/>
        <v>8737.2411046543</v>
      </c>
    </row>
    <row r="130" s="1" customFormat="1" spans="1:50">
      <c r="A130" s="6"/>
      <c r="B130" s="6"/>
      <c r="C130" s="9">
        <v>7</v>
      </c>
      <c r="D130" s="12">
        <v>28.0438981770968</v>
      </c>
      <c r="E130" s="13">
        <f t="shared" si="133"/>
        <v>24.7385536036667</v>
      </c>
      <c r="F130" s="9" t="s">
        <v>107</v>
      </c>
      <c r="G130" s="6">
        <v>8</v>
      </c>
      <c r="H130" s="11">
        <f t="shared" si="116"/>
        <v>28.0438981770968</v>
      </c>
      <c r="I130" s="11">
        <f t="shared" si="117"/>
        <v>301.193898177097</v>
      </c>
      <c r="J130" s="11">
        <f t="shared" si="118"/>
        <v>0.481536087692577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1.39204886115306</v>
      </c>
      <c r="P130" s="11">
        <f t="shared" si="121"/>
        <v>0.670321762476551</v>
      </c>
      <c r="Q130" s="16">
        <f t="shared" si="122"/>
        <v>0.174283658243903</v>
      </c>
      <c r="R130" s="11">
        <f t="shared" si="123"/>
        <v>0.1355172</v>
      </c>
      <c r="S130" s="17">
        <f t="shared" si="124"/>
        <v>1.28606301077578</v>
      </c>
      <c r="T130" s="3">
        <v>0.01</v>
      </c>
      <c r="U130" s="18">
        <f t="shared" si="125"/>
        <v>0.0128606301077578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0.0253106301077578</v>
      </c>
      <c r="AU130" s="25">
        <f t="shared" si="129"/>
        <v>52.122</v>
      </c>
      <c r="AV130" s="1">
        <f t="shared" si="130"/>
        <v>0.26</v>
      </c>
      <c r="AW130" s="2">
        <f t="shared" si="131"/>
        <v>4.6</v>
      </c>
      <c r="AX130" s="1">
        <f t="shared" si="132"/>
        <v>10571.3392765571</v>
      </c>
    </row>
    <row r="131" s="1" customFormat="1" spans="1:50">
      <c r="A131" s="6"/>
      <c r="B131" s="6"/>
      <c r="C131" s="9">
        <v>8</v>
      </c>
      <c r="D131" s="12">
        <v>26.3704123364516</v>
      </c>
      <c r="E131" s="13">
        <f t="shared" si="133"/>
        <v>28.0438981770968</v>
      </c>
      <c r="F131" s="9" t="s">
        <v>107</v>
      </c>
      <c r="G131" s="6">
        <v>9</v>
      </c>
      <c r="H131" s="11">
        <f t="shared" si="116"/>
        <v>26.3704123364516</v>
      </c>
      <c r="I131" s="11">
        <f t="shared" si="117"/>
        <v>299.520412336452</v>
      </c>
      <c r="J131" s="11">
        <f t="shared" si="118"/>
        <v>0.401963559723947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1.24294709867651</v>
      </c>
      <c r="P131" s="11">
        <f t="shared" si="121"/>
        <v>0.499619440332561</v>
      </c>
      <c r="Q131" s="16">
        <f t="shared" si="122"/>
        <v>0.129901054486466</v>
      </c>
      <c r="R131" s="11">
        <f t="shared" si="123"/>
        <v>0.1355172</v>
      </c>
      <c r="S131" s="17">
        <f t="shared" si="124"/>
        <v>0.958557692207822</v>
      </c>
      <c r="T131" s="3">
        <v>0.01</v>
      </c>
      <c r="U131" s="18">
        <f t="shared" si="125"/>
        <v>0.00958557692207822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0.0195355769220782</v>
      </c>
      <c r="AU131" s="25">
        <f t="shared" si="129"/>
        <v>52.122</v>
      </c>
      <c r="AV131" s="1">
        <f t="shared" si="130"/>
        <v>0.26</v>
      </c>
      <c r="AW131" s="2">
        <f t="shared" si="131"/>
        <v>4.6</v>
      </c>
      <c r="AX131" s="1">
        <f t="shared" si="132"/>
        <v>8159.30740275288</v>
      </c>
    </row>
    <row r="132" s="1" customFormat="1" spans="1:50">
      <c r="A132" s="6"/>
      <c r="B132" s="6"/>
      <c r="C132" s="9">
        <v>9</v>
      </c>
      <c r="D132" s="12">
        <v>22.8916191483333</v>
      </c>
      <c r="E132" s="13">
        <f t="shared" si="133"/>
        <v>26.3704123364516</v>
      </c>
      <c r="F132" s="9" t="s">
        <v>107</v>
      </c>
      <c r="G132" s="6">
        <v>10</v>
      </c>
      <c r="H132" s="11">
        <f t="shared" si="116"/>
        <v>22.8916191483333</v>
      </c>
      <c r="I132" s="11">
        <f t="shared" si="117"/>
        <v>296.041619148333</v>
      </c>
      <c r="J132" s="11">
        <f t="shared" si="118"/>
        <v>0.274337702662285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1.26454765834395</v>
      </c>
      <c r="P132" s="11">
        <f t="shared" si="121"/>
        <v>0.346913099497051</v>
      </c>
      <c r="Q132" s="16">
        <f t="shared" si="122"/>
        <v>0.0901974058692333</v>
      </c>
      <c r="R132" s="11">
        <f t="shared" si="123"/>
        <v>0.1355172</v>
      </c>
      <c r="S132" s="17">
        <f t="shared" si="124"/>
        <v>0.665579025166055</v>
      </c>
      <c r="T132" s="3">
        <v>0.01</v>
      </c>
      <c r="U132" s="18">
        <f t="shared" si="125"/>
        <v>0.00665579025166055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0.0166057902516605</v>
      </c>
      <c r="AU132" s="25">
        <f t="shared" si="129"/>
        <v>52.122</v>
      </c>
      <c r="AV132" s="1">
        <f t="shared" si="130"/>
        <v>0.26</v>
      </c>
      <c r="AW132" s="2">
        <f t="shared" si="131"/>
        <v>4.6</v>
      </c>
      <c r="AX132" s="1">
        <f t="shared" si="132"/>
        <v>6935.64095236977</v>
      </c>
    </row>
    <row r="133" s="1" customFormat="1" spans="1:50">
      <c r="A133" s="6"/>
      <c r="B133" s="6"/>
      <c r="C133" s="9">
        <v>10</v>
      </c>
      <c r="D133" s="12">
        <v>14.6279760481613</v>
      </c>
      <c r="E133" s="13">
        <f t="shared" si="133"/>
        <v>22.8916191483333</v>
      </c>
      <c r="F133" s="9" t="s">
        <v>107</v>
      </c>
      <c r="G133" s="6">
        <v>11</v>
      </c>
      <c r="H133" s="11">
        <f t="shared" si="116"/>
        <v>14.6279760481613</v>
      </c>
      <c r="I133" s="11">
        <f t="shared" si="117"/>
        <v>287.777976048161</v>
      </c>
      <c r="J133" s="11">
        <f t="shared" si="118"/>
        <v>0.106688582037138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0.871752830904551</v>
      </c>
      <c r="O133" s="11">
        <f t="shared" si="134"/>
        <v>0.567101727942345</v>
      </c>
      <c r="P133" s="11">
        <f t="shared" si="121"/>
        <v>0.0605032792249796</v>
      </c>
      <c r="Q133" s="16">
        <f t="shared" si="122"/>
        <v>0.0157308525984947</v>
      </c>
      <c r="R133" s="11">
        <f t="shared" si="123"/>
        <v>0.1355172</v>
      </c>
      <c r="S133" s="17">
        <f t="shared" si="124"/>
        <v>0.116080118232185</v>
      </c>
      <c r="T133" s="3">
        <v>0.01</v>
      </c>
      <c r="U133" s="18">
        <f t="shared" si="125"/>
        <v>0.00116080118232185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0.00861080118232185</v>
      </c>
      <c r="AU133" s="25">
        <f t="shared" si="129"/>
        <v>52.122</v>
      </c>
      <c r="AV133" s="1">
        <f t="shared" si="130"/>
        <v>0.26</v>
      </c>
      <c r="AW133" s="2">
        <f t="shared" si="131"/>
        <v>4.6</v>
      </c>
      <c r="AX133" s="1">
        <f t="shared" si="132"/>
        <v>3596.42175456561</v>
      </c>
    </row>
    <row r="134" s="1" customFormat="1" spans="1:51">
      <c r="A134" s="6"/>
      <c r="B134" s="6"/>
      <c r="C134" s="9">
        <v>11</v>
      </c>
      <c r="D134" s="12">
        <v>7.55634005376667</v>
      </c>
      <c r="E134" s="13">
        <f t="shared" si="133"/>
        <v>14.6279760481613</v>
      </c>
      <c r="F134" s="9" t="s">
        <v>109</v>
      </c>
      <c r="G134" s="6">
        <v>12</v>
      </c>
      <c r="H134" s="11">
        <f t="shared" si="116"/>
        <v>7.55634005376667</v>
      </c>
      <c r="I134" s="11">
        <f t="shared" si="117"/>
        <v>280.706340053767</v>
      </c>
      <c r="J134" s="11">
        <f t="shared" si="118"/>
        <v>0.0454925509141403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1.02781844871737</v>
      </c>
      <c r="P134" s="11">
        <f t="shared" si="121"/>
        <v>0.0467580831087674</v>
      </c>
      <c r="Q134" s="16">
        <f t="shared" si="122"/>
        <v>0.0121571016082795</v>
      </c>
      <c r="R134" s="11">
        <f t="shared" si="123"/>
        <v>0.1355172</v>
      </c>
      <c r="S134" s="17">
        <f t="shared" si="124"/>
        <v>0.0897089196668727</v>
      </c>
      <c r="T134" s="3">
        <v>0.01</v>
      </c>
      <c r="U134" s="18">
        <f t="shared" si="125"/>
        <v>0.000897089196668728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0.00834708919666873</v>
      </c>
      <c r="AU134" s="25">
        <f t="shared" si="129"/>
        <v>52.122</v>
      </c>
      <c r="AV134" s="1">
        <f t="shared" si="130"/>
        <v>0.26</v>
      </c>
      <c r="AW134" s="2">
        <f t="shared" si="131"/>
        <v>4.6</v>
      </c>
      <c r="AX134" s="1">
        <f t="shared" si="132"/>
        <v>3486.27874904718</v>
      </c>
      <c r="AY134" s="1">
        <f>SUM(AX123:AX134)</f>
        <v>64160.0691470599</v>
      </c>
    </row>
    <row r="135" s="1" customFormat="1" spans="1:46">
      <c r="A135" s="6"/>
      <c r="B135" s="6"/>
      <c r="C135" s="9">
        <v>12</v>
      </c>
      <c r="D135" s="12">
        <v>1.53990934077419</v>
      </c>
      <c r="E135" s="13">
        <f t="shared" si="133"/>
        <v>7.55634005376667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2</v>
      </c>
      <c r="E139" s="9"/>
      <c r="F139" s="9"/>
      <c r="G139" s="6">
        <v>1</v>
      </c>
      <c r="H139" s="11">
        <f t="shared" ref="H139:H150" si="135">E140</f>
        <v>2</v>
      </c>
      <c r="I139" s="11">
        <f t="shared" ref="I139:I150" si="136">H139+273.15</f>
        <v>275.15</v>
      </c>
      <c r="J139" s="11">
        <f t="shared" ref="J139:J150" si="137">EXP(($C$18*(I139-$C$16))/($C$19*I139*$C$16))</f>
        <v>0.0225805608773668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0.00642868568178633</v>
      </c>
      <c r="Q139" s="16">
        <f t="shared" ref="Q139:Q150" si="141">P139*$B$125</f>
        <v>0.00167145827726444</v>
      </c>
      <c r="R139" s="11">
        <f t="shared" ref="R139:R150" si="142">L139*$B$125</f>
        <v>0.074022</v>
      </c>
      <c r="S139" s="17">
        <f t="shared" ref="S139:S150" si="143">Q139/R139</f>
        <v>0.0225805608773668</v>
      </c>
      <c r="T139" s="3">
        <v>0.01</v>
      </c>
      <c r="U139" s="18">
        <f t="shared" ref="U139:U150" si="144">S139*T139</f>
        <v>0.000225805608773668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0.00571580560877367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11.9</v>
      </c>
      <c r="AX139" s="1">
        <f t="shared" ref="AX139:AX150" si="151">AW139*10000*AV139*0.67*AU139*AT139</f>
        <v>3373.33932738629</v>
      </c>
      <c r="AZ139" s="2">
        <f t="shared" ref="AZ139:AZ150" si="152">$E$12</f>
        <v>0.8</v>
      </c>
      <c r="BA139" s="1">
        <f t="shared" ref="BA139:BA150" si="153">AZ139*10000*AV139*0.67*AU139*AT139</f>
        <v>226.779114446137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0.423182254419355</v>
      </c>
      <c r="E140" s="13">
        <f t="shared" ref="E140:E151" si="154">D139</f>
        <v>2</v>
      </c>
      <c r="F140" s="9" t="s">
        <v>107</v>
      </c>
      <c r="G140" s="6">
        <v>2</v>
      </c>
      <c r="H140" s="11">
        <f t="shared" si="135"/>
        <v>0.423182254419355</v>
      </c>
      <c r="I140" s="11">
        <f t="shared" si="136"/>
        <v>273.573182254419</v>
      </c>
      <c r="J140" s="11">
        <f t="shared" si="137"/>
        <v>0.0184142545327714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0.562971314318214</v>
      </c>
      <c r="P140" s="11">
        <f t="shared" si="140"/>
        <v>0.0103666970765044</v>
      </c>
      <c r="Q140" s="16">
        <f t="shared" si="141"/>
        <v>0.00269534123989115</v>
      </c>
      <c r="R140" s="11">
        <f t="shared" si="142"/>
        <v>0.074022</v>
      </c>
      <c r="S140" s="17">
        <f t="shared" si="143"/>
        <v>0.0364127048700542</v>
      </c>
      <c r="T140" s="3">
        <v>0.01</v>
      </c>
      <c r="U140" s="18">
        <f t="shared" si="144"/>
        <v>0.000364127048700542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0.00585412704870054</v>
      </c>
      <c r="AU140" s="25">
        <f t="shared" si="148"/>
        <v>28.47</v>
      </c>
      <c r="AV140" s="1">
        <f t="shared" si="149"/>
        <v>0.26</v>
      </c>
      <c r="AW140" s="2">
        <f t="shared" si="150"/>
        <v>11.9</v>
      </c>
      <c r="AX140" s="1">
        <f t="shared" si="151"/>
        <v>3454.97351599652</v>
      </c>
      <c r="AZ140" s="2">
        <f t="shared" si="152"/>
        <v>0.8</v>
      </c>
      <c r="BA140" s="1">
        <f t="shared" si="153"/>
        <v>232.267127125817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3.39824507135714</v>
      </c>
      <c r="E141" s="13">
        <f t="shared" si="154"/>
        <v>0.423182254419355</v>
      </c>
      <c r="F141" s="9" t="s">
        <v>107</v>
      </c>
      <c r="G141" s="6">
        <v>3</v>
      </c>
      <c r="H141" s="11">
        <f t="shared" si="135"/>
        <v>3.39824507135714</v>
      </c>
      <c r="I141" s="11">
        <f t="shared" si="136"/>
        <v>276.548245071357</v>
      </c>
      <c r="J141" s="11">
        <f t="shared" si="137"/>
        <v>0.0270046559639459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0.837304617241709</v>
      </c>
      <c r="P141" s="11">
        <f t="shared" si="140"/>
        <v>0.0226111231256358</v>
      </c>
      <c r="Q141" s="16">
        <f t="shared" si="141"/>
        <v>0.0058788920126653</v>
      </c>
      <c r="R141" s="11">
        <f t="shared" si="142"/>
        <v>0.074022</v>
      </c>
      <c r="S141" s="17">
        <f t="shared" si="143"/>
        <v>0.079420875046139</v>
      </c>
      <c r="T141" s="3">
        <v>0.01</v>
      </c>
      <c r="U141" s="18">
        <f t="shared" si="144"/>
        <v>0.00079420875046139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0.00628420875046139</v>
      </c>
      <c r="AU141" s="25">
        <f t="shared" si="148"/>
        <v>28.47</v>
      </c>
      <c r="AV141" s="1">
        <f t="shared" si="149"/>
        <v>0.26</v>
      </c>
      <c r="AW141" s="2">
        <f t="shared" si="150"/>
        <v>11.9</v>
      </c>
      <c r="AX141" s="1">
        <f t="shared" si="151"/>
        <v>3708.7980191098</v>
      </c>
      <c r="AZ141" s="2">
        <f t="shared" si="152"/>
        <v>0.8</v>
      </c>
      <c r="BA141" s="1">
        <f t="shared" si="153"/>
        <v>249.330959267886</v>
      </c>
    </row>
    <row r="142" s="1" customFormat="1" spans="1:53">
      <c r="A142" s="6"/>
      <c r="B142" s="6"/>
      <c r="C142" s="9">
        <v>3</v>
      </c>
      <c r="D142" s="12">
        <v>8.1205553263871</v>
      </c>
      <c r="E142" s="13">
        <f t="shared" si="154"/>
        <v>3.39824507135714</v>
      </c>
      <c r="F142" s="9" t="s">
        <v>107</v>
      </c>
      <c r="G142" s="6">
        <v>4</v>
      </c>
      <c r="H142" s="11">
        <f t="shared" si="135"/>
        <v>8.1205553263871</v>
      </c>
      <c r="I142" s="11">
        <f t="shared" si="136"/>
        <v>281.270555326387</v>
      </c>
      <c r="J142" s="11">
        <f t="shared" si="137"/>
        <v>0.0487706426114135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1.09939349411607</v>
      </c>
      <c r="P142" s="11">
        <f t="shared" si="140"/>
        <v>0.0536181271908482</v>
      </c>
      <c r="Q142" s="16">
        <f t="shared" si="141"/>
        <v>0.0139407130696205</v>
      </c>
      <c r="R142" s="11">
        <f t="shared" si="142"/>
        <v>0.074022</v>
      </c>
      <c r="S142" s="17">
        <f t="shared" si="143"/>
        <v>0.188332023852645</v>
      </c>
      <c r="T142" s="3">
        <v>0.01</v>
      </c>
      <c r="U142" s="18">
        <f t="shared" si="144"/>
        <v>0.00188332023852646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0.0118333202385265</v>
      </c>
      <c r="AU142" s="25">
        <f t="shared" si="148"/>
        <v>28.47</v>
      </c>
      <c r="AV142" s="1">
        <f t="shared" si="149"/>
        <v>0.26</v>
      </c>
      <c r="AW142" s="2">
        <f t="shared" si="150"/>
        <v>11.9</v>
      </c>
      <c r="AX142" s="1">
        <f t="shared" si="151"/>
        <v>6983.75824274084</v>
      </c>
      <c r="AZ142" s="2">
        <f t="shared" si="152"/>
        <v>0.8</v>
      </c>
      <c r="BA142" s="1">
        <f t="shared" si="153"/>
        <v>469.496352453166</v>
      </c>
    </row>
    <row r="143" s="1" customFormat="1" spans="1:53">
      <c r="A143" s="6"/>
      <c r="B143" s="6"/>
      <c r="C143" s="9">
        <v>4</v>
      </c>
      <c r="D143" s="12">
        <v>16.1877304723333</v>
      </c>
      <c r="E143" s="13">
        <f t="shared" si="154"/>
        <v>8.1205553263871</v>
      </c>
      <c r="F143" s="9" t="s">
        <v>107</v>
      </c>
      <c r="G143" s="6">
        <v>5</v>
      </c>
      <c r="H143" s="11">
        <f t="shared" si="135"/>
        <v>16.1877304723333</v>
      </c>
      <c r="I143" s="11">
        <f t="shared" si="136"/>
        <v>289.337730472333</v>
      </c>
      <c r="J143" s="11">
        <f t="shared" si="137"/>
        <v>0.128035509884662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0.993486598578964</v>
      </c>
      <c r="O143" s="11">
        <f t="shared" si="155"/>
        <v>0.336988768346261</v>
      </c>
      <c r="P143" s="11">
        <f t="shared" si="140"/>
        <v>0.0431465287806176</v>
      </c>
      <c r="Q143" s="16">
        <f t="shared" si="141"/>
        <v>0.0112180974829606</v>
      </c>
      <c r="R143" s="11">
        <f t="shared" si="142"/>
        <v>0.074022</v>
      </c>
      <c r="S143" s="17">
        <f t="shared" si="143"/>
        <v>0.151550856271927</v>
      </c>
      <c r="T143" s="3">
        <v>0.01</v>
      </c>
      <c r="U143" s="18">
        <f t="shared" si="144"/>
        <v>0.00151550856271927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0.0114655085627193</v>
      </c>
      <c r="AU143" s="25">
        <f t="shared" si="148"/>
        <v>28.47</v>
      </c>
      <c r="AV143" s="1">
        <f t="shared" si="149"/>
        <v>0.26</v>
      </c>
      <c r="AW143" s="2">
        <f t="shared" si="150"/>
        <v>11.9</v>
      </c>
      <c r="AX143" s="1">
        <f t="shared" si="151"/>
        <v>6766.68410201645</v>
      </c>
      <c r="AZ143" s="2">
        <f t="shared" si="152"/>
        <v>0.8</v>
      </c>
      <c r="BA143" s="1">
        <f t="shared" si="153"/>
        <v>454.903132908669</v>
      </c>
    </row>
    <row r="144" s="1" customFormat="1" spans="1:53">
      <c r="A144" s="6"/>
      <c r="B144" s="6"/>
      <c r="C144" s="9">
        <v>5</v>
      </c>
      <c r="D144" s="12">
        <v>22.1699246996774</v>
      </c>
      <c r="E144" s="13">
        <f t="shared" si="154"/>
        <v>16.1877304723333</v>
      </c>
      <c r="F144" s="9" t="s">
        <v>109</v>
      </c>
      <c r="G144" s="6">
        <v>6</v>
      </c>
      <c r="H144" s="11">
        <f t="shared" si="135"/>
        <v>22.1699246996774</v>
      </c>
      <c r="I144" s="11">
        <f t="shared" si="136"/>
        <v>295.319924699677</v>
      </c>
      <c r="J144" s="11">
        <f t="shared" si="137"/>
        <v>0.25315054554523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0.578542239565644</v>
      </c>
      <c r="P144" s="11">
        <f t="shared" si="140"/>
        <v>0.146458283567002</v>
      </c>
      <c r="Q144" s="16">
        <f t="shared" si="141"/>
        <v>0.0380791537274205</v>
      </c>
      <c r="R144" s="11">
        <f t="shared" si="142"/>
        <v>0.074022</v>
      </c>
      <c r="S144" s="17">
        <f t="shared" si="143"/>
        <v>0.514430219764672</v>
      </c>
      <c r="T144" s="3">
        <v>0.01</v>
      </c>
      <c r="U144" s="18">
        <f t="shared" si="144"/>
        <v>0.00514430219764671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0.0150943021976467</v>
      </c>
      <c r="AU144" s="25">
        <f t="shared" si="148"/>
        <v>28.47</v>
      </c>
      <c r="AV144" s="1">
        <f t="shared" si="149"/>
        <v>0.26</v>
      </c>
      <c r="AW144" s="2">
        <f t="shared" si="150"/>
        <v>11.9</v>
      </c>
      <c r="AX144" s="1">
        <f t="shared" si="151"/>
        <v>8908.31611638724</v>
      </c>
      <c r="AZ144" s="2">
        <f t="shared" si="152"/>
        <v>0.8</v>
      </c>
      <c r="BA144" s="1">
        <f t="shared" si="153"/>
        <v>598.878394378974</v>
      </c>
    </row>
    <row r="145" s="1" customFormat="1" spans="1:53">
      <c r="A145" s="6"/>
      <c r="B145" s="6"/>
      <c r="C145" s="9">
        <v>6</v>
      </c>
      <c r="D145" s="12">
        <v>24.7385536036667</v>
      </c>
      <c r="E145" s="13">
        <f t="shared" si="154"/>
        <v>22.1699246996774</v>
      </c>
      <c r="F145" s="9" t="s">
        <v>107</v>
      </c>
      <c r="G145" s="6">
        <v>7</v>
      </c>
      <c r="H145" s="11">
        <f t="shared" si="135"/>
        <v>24.7385536036667</v>
      </c>
      <c r="I145" s="11">
        <f t="shared" si="136"/>
        <v>297.888553603667</v>
      </c>
      <c r="J145" s="11">
        <f t="shared" si="137"/>
        <v>0.336393038183741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0.716783955998642</v>
      </c>
      <c r="P145" s="11">
        <f t="shared" si="140"/>
        <v>0.241121132679744</v>
      </c>
      <c r="Q145" s="16">
        <f t="shared" si="141"/>
        <v>0.0626914944967334</v>
      </c>
      <c r="R145" s="11">
        <f t="shared" si="142"/>
        <v>0.074022</v>
      </c>
      <c r="S145" s="17">
        <f t="shared" si="143"/>
        <v>0.846930567895131</v>
      </c>
      <c r="T145" s="3">
        <v>0.01</v>
      </c>
      <c r="U145" s="18">
        <f t="shared" si="144"/>
        <v>0.00846930567895131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0.0233693056789513</v>
      </c>
      <c r="AU145" s="25">
        <f t="shared" si="148"/>
        <v>28.47</v>
      </c>
      <c r="AV145" s="1">
        <f t="shared" si="149"/>
        <v>0.26</v>
      </c>
      <c r="AW145" s="2">
        <f t="shared" si="150"/>
        <v>11.9</v>
      </c>
      <c r="AX145" s="1">
        <f t="shared" si="151"/>
        <v>13792.0362056246</v>
      </c>
      <c r="AZ145" s="2">
        <f t="shared" si="152"/>
        <v>0.8</v>
      </c>
      <c r="BA145" s="1">
        <f t="shared" si="153"/>
        <v>927.195711302491</v>
      </c>
    </row>
    <row r="146" s="1" customFormat="1" spans="1:53">
      <c r="A146" s="6"/>
      <c r="B146" s="6"/>
      <c r="C146" s="9">
        <v>7</v>
      </c>
      <c r="D146" s="12">
        <v>28.0438981770968</v>
      </c>
      <c r="E146" s="13">
        <f t="shared" si="154"/>
        <v>24.7385536036667</v>
      </c>
      <c r="F146" s="9" t="s">
        <v>107</v>
      </c>
      <c r="G146" s="6">
        <v>8</v>
      </c>
      <c r="H146" s="11">
        <f t="shared" si="135"/>
        <v>28.0438981770968</v>
      </c>
      <c r="I146" s="11">
        <f t="shared" si="136"/>
        <v>301.193898177097</v>
      </c>
      <c r="J146" s="11">
        <f t="shared" si="137"/>
        <v>0.481536087692577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0.760362823318898</v>
      </c>
      <c r="P146" s="11">
        <f t="shared" si="140"/>
        <v>0.366142139167864</v>
      </c>
      <c r="Q146" s="16">
        <f t="shared" si="141"/>
        <v>0.0951969561836447</v>
      </c>
      <c r="R146" s="11">
        <f t="shared" si="142"/>
        <v>0.074022</v>
      </c>
      <c r="S146" s="17">
        <f t="shared" si="143"/>
        <v>1.28606301077578</v>
      </c>
      <c r="T146" s="3">
        <v>0.01</v>
      </c>
      <c r="U146" s="18">
        <f t="shared" si="144"/>
        <v>0.0128606301077578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0.0277606301077578</v>
      </c>
      <c r="AU146" s="25">
        <f t="shared" si="148"/>
        <v>28.47</v>
      </c>
      <c r="AV146" s="1">
        <f t="shared" si="149"/>
        <v>0.26</v>
      </c>
      <c r="AW146" s="2">
        <f t="shared" si="150"/>
        <v>11.9</v>
      </c>
      <c r="AX146" s="1">
        <f t="shared" si="151"/>
        <v>16383.696665922</v>
      </c>
      <c r="AZ146" s="2">
        <f t="shared" si="152"/>
        <v>0.8</v>
      </c>
      <c r="BA146" s="1">
        <f t="shared" si="153"/>
        <v>1101.42498594434</v>
      </c>
    </row>
    <row r="147" s="1" customFormat="1" spans="1:53">
      <c r="A147" s="6"/>
      <c r="B147" s="6"/>
      <c r="C147" s="9">
        <v>8</v>
      </c>
      <c r="D147" s="12">
        <v>26.3704123364516</v>
      </c>
      <c r="E147" s="13">
        <f t="shared" si="154"/>
        <v>28.0438981770968</v>
      </c>
      <c r="F147" s="9" t="s">
        <v>107</v>
      </c>
      <c r="G147" s="6">
        <v>9</v>
      </c>
      <c r="H147" s="11">
        <f t="shared" si="135"/>
        <v>26.3704123364516</v>
      </c>
      <c r="I147" s="11">
        <f t="shared" si="136"/>
        <v>299.520412336452</v>
      </c>
      <c r="J147" s="11">
        <f t="shared" si="137"/>
        <v>0.401963559723947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0.678920684151034</v>
      </c>
      <c r="P147" s="11">
        <f t="shared" si="140"/>
        <v>0.272901374971567</v>
      </c>
      <c r="Q147" s="16">
        <f t="shared" si="141"/>
        <v>0.0709543574926074</v>
      </c>
      <c r="R147" s="11">
        <f t="shared" si="142"/>
        <v>0.074022</v>
      </c>
      <c r="S147" s="17">
        <f t="shared" si="143"/>
        <v>0.958557692207822</v>
      </c>
      <c r="T147" s="3">
        <v>0.01</v>
      </c>
      <c r="U147" s="18">
        <f t="shared" si="144"/>
        <v>0.00958557692207822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0.0195355769220782</v>
      </c>
      <c r="AU147" s="25">
        <f t="shared" si="148"/>
        <v>28.47</v>
      </c>
      <c r="AV147" s="1">
        <f t="shared" si="149"/>
        <v>0.26</v>
      </c>
      <c r="AW147" s="2">
        <f t="shared" si="150"/>
        <v>11.9</v>
      </c>
      <c r="AX147" s="1">
        <f t="shared" si="151"/>
        <v>11529.4561125856</v>
      </c>
      <c r="AZ147" s="2">
        <f t="shared" si="152"/>
        <v>0.8</v>
      </c>
      <c r="BA147" s="1">
        <f t="shared" si="153"/>
        <v>775.089486560376</v>
      </c>
    </row>
    <row r="148" s="1" customFormat="1" spans="1:53">
      <c r="A148" s="6"/>
      <c r="B148" s="6"/>
      <c r="C148" s="9">
        <v>9</v>
      </c>
      <c r="D148" s="12">
        <v>22.8916191483333</v>
      </c>
      <c r="E148" s="13">
        <f t="shared" si="154"/>
        <v>26.3704123364516</v>
      </c>
      <c r="F148" s="9" t="s">
        <v>107</v>
      </c>
      <c r="G148" s="6">
        <v>10</v>
      </c>
      <c r="H148" s="11">
        <f t="shared" si="135"/>
        <v>22.8916191483333</v>
      </c>
      <c r="I148" s="11">
        <f t="shared" si="136"/>
        <v>296.041619148333</v>
      </c>
      <c r="J148" s="11">
        <f t="shared" si="137"/>
        <v>0.274337702662285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0.690719309179467</v>
      </c>
      <c r="P148" s="11">
        <f t="shared" si="140"/>
        <v>0.189490348464776</v>
      </c>
      <c r="Q148" s="16">
        <f t="shared" si="141"/>
        <v>0.0492674906008417</v>
      </c>
      <c r="R148" s="11">
        <f t="shared" si="142"/>
        <v>0.074022</v>
      </c>
      <c r="S148" s="17">
        <f t="shared" si="143"/>
        <v>0.665579025166055</v>
      </c>
      <c r="T148" s="3">
        <v>0.01</v>
      </c>
      <c r="U148" s="18">
        <f t="shared" si="144"/>
        <v>0.00665579025166055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0.0166057902516605</v>
      </c>
      <c r="AU148" s="25">
        <f t="shared" si="148"/>
        <v>28.47</v>
      </c>
      <c r="AV148" s="1">
        <f t="shared" si="149"/>
        <v>0.26</v>
      </c>
      <c r="AW148" s="2">
        <f t="shared" si="150"/>
        <v>11.9</v>
      </c>
      <c r="AX148" s="1">
        <f t="shared" si="151"/>
        <v>9800.36221530511</v>
      </c>
      <c r="AZ148" s="2">
        <f t="shared" si="152"/>
        <v>0.8</v>
      </c>
      <c r="BA148" s="1">
        <f t="shared" si="153"/>
        <v>658.847880020512</v>
      </c>
    </row>
    <row r="149" s="1" customFormat="1" spans="1:53">
      <c r="A149" s="6"/>
      <c r="B149" s="6"/>
      <c r="C149" s="9">
        <v>10</v>
      </c>
      <c r="D149" s="12">
        <v>14.6279760481613</v>
      </c>
      <c r="E149" s="13">
        <f t="shared" si="154"/>
        <v>22.8916191483333</v>
      </c>
      <c r="F149" s="9" t="s">
        <v>107</v>
      </c>
      <c r="G149" s="6">
        <v>11</v>
      </c>
      <c r="H149" s="11">
        <f t="shared" si="135"/>
        <v>14.6279760481613</v>
      </c>
      <c r="I149" s="11">
        <f t="shared" si="136"/>
        <v>287.777976048161</v>
      </c>
      <c r="J149" s="11">
        <f t="shared" si="137"/>
        <v>0.106688582037138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0.476167512678957</v>
      </c>
      <c r="O149" s="11">
        <f t="shared" si="155"/>
        <v>0.309761448035734</v>
      </c>
      <c r="P149" s="11">
        <f t="shared" si="140"/>
        <v>0.0330480096607032</v>
      </c>
      <c r="Q149" s="16">
        <f t="shared" si="141"/>
        <v>0.00859248251178282</v>
      </c>
      <c r="R149" s="11">
        <f t="shared" si="142"/>
        <v>0.074022</v>
      </c>
      <c r="S149" s="17">
        <f t="shared" si="143"/>
        <v>0.116080118232185</v>
      </c>
      <c r="T149" s="3">
        <v>0.01</v>
      </c>
      <c r="U149" s="18">
        <f t="shared" si="144"/>
        <v>0.00116080118232185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0.00665080118232185</v>
      </c>
      <c r="AU149" s="25">
        <f t="shared" si="148"/>
        <v>28.47</v>
      </c>
      <c r="AV149" s="1">
        <f t="shared" si="149"/>
        <v>0.26</v>
      </c>
      <c r="AW149" s="2">
        <f t="shared" si="150"/>
        <v>11.9</v>
      </c>
      <c r="AX149" s="1">
        <f t="shared" si="151"/>
        <v>3925.15258960444</v>
      </c>
      <c r="AZ149" s="2">
        <f t="shared" si="152"/>
        <v>0.8</v>
      </c>
      <c r="BA149" s="1">
        <f t="shared" si="153"/>
        <v>263.875804343156</v>
      </c>
    </row>
    <row r="150" s="1" customFormat="1" spans="1:54">
      <c r="A150" s="6"/>
      <c r="B150" s="6"/>
      <c r="C150" s="9">
        <v>11</v>
      </c>
      <c r="D150" s="12">
        <v>7.55634005376667</v>
      </c>
      <c r="E150" s="13">
        <f t="shared" si="154"/>
        <v>14.6279760481613</v>
      </c>
      <c r="F150" s="9" t="s">
        <v>109</v>
      </c>
      <c r="G150" s="6">
        <v>12</v>
      </c>
      <c r="H150" s="11">
        <f t="shared" si="135"/>
        <v>7.55634005376667</v>
      </c>
      <c r="I150" s="11">
        <f t="shared" si="136"/>
        <v>280.706340053767</v>
      </c>
      <c r="J150" s="11">
        <f t="shared" si="137"/>
        <v>0.0454925509141403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0.561413438375031</v>
      </c>
      <c r="P150" s="11">
        <f t="shared" si="140"/>
        <v>0.0255401294291587</v>
      </c>
      <c r="Q150" s="16">
        <f t="shared" si="141"/>
        <v>0.00664043365158125</v>
      </c>
      <c r="R150" s="11">
        <f t="shared" si="142"/>
        <v>0.074022</v>
      </c>
      <c r="S150" s="17">
        <f t="shared" si="143"/>
        <v>0.0897089196668727</v>
      </c>
      <c r="T150" s="3">
        <v>0.01</v>
      </c>
      <c r="U150" s="18">
        <f t="shared" si="144"/>
        <v>0.000897089196668727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0.00638708919666873</v>
      </c>
      <c r="AU150" s="25">
        <f t="shared" si="148"/>
        <v>28.47</v>
      </c>
      <c r="AV150" s="1">
        <f t="shared" si="149"/>
        <v>0.26</v>
      </c>
      <c r="AW150" s="2">
        <f t="shared" si="150"/>
        <v>11.9</v>
      </c>
      <c r="AX150" s="1">
        <f t="shared" si="151"/>
        <v>3769.51573398057</v>
      </c>
      <c r="AY150" s="1">
        <f>SUM(AX139:AX150)</f>
        <v>92396.0888466594</v>
      </c>
      <c r="AZ150" s="2">
        <f t="shared" si="152"/>
        <v>0.8</v>
      </c>
      <c r="BA150" s="1">
        <f t="shared" si="153"/>
        <v>253.412822452476</v>
      </c>
      <c r="BB150" s="1">
        <f>SUM(BA139:BA150)</f>
        <v>6211.50177120399</v>
      </c>
    </row>
    <row r="151" s="1" customFormat="1" spans="1:46">
      <c r="A151" s="6"/>
      <c r="B151" s="6"/>
      <c r="C151" s="9">
        <v>12</v>
      </c>
      <c r="D151" s="12">
        <v>1.53990934077419</v>
      </c>
      <c r="E151" s="13">
        <f t="shared" si="154"/>
        <v>7.55634005376667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4" workbookViewId="0">
      <pane xSplit="4" topLeftCell="E1" activePane="topRight" state="frozen"/>
      <selection/>
      <selection pane="topRight" activeCell="E21" sqref="E2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1171</v>
      </c>
      <c r="F3" s="3">
        <v>769.42</v>
      </c>
      <c r="G3" s="3">
        <v>0.18</v>
      </c>
      <c r="L3" s="2"/>
    </row>
    <row r="4" s="1" customFormat="1" spans="1:12">
      <c r="A4" s="4"/>
      <c r="B4" s="5" t="s">
        <v>40</v>
      </c>
      <c r="C4" s="3"/>
      <c r="D4" s="3"/>
      <c r="E4" s="3">
        <v>99</v>
      </c>
      <c r="F4" s="3">
        <v>1268.01</v>
      </c>
      <c r="G4" s="3">
        <v>0.24</v>
      </c>
      <c r="L4" s="2"/>
    </row>
    <row r="5" s="1" customFormat="1" spans="1:12">
      <c r="A5" s="4"/>
      <c r="B5" s="5" t="s">
        <v>41</v>
      </c>
      <c r="C5" s="3"/>
      <c r="D5" s="3"/>
      <c r="E5" s="3">
        <v>167.5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3101</v>
      </c>
      <c r="F7" s="3">
        <v>91.104</v>
      </c>
      <c r="G7" s="3">
        <v>0.18</v>
      </c>
      <c r="L7" s="2"/>
    </row>
    <row r="8" s="1" customFormat="1" spans="1:12">
      <c r="A8" s="4"/>
      <c r="B8" s="5" t="s">
        <v>44</v>
      </c>
      <c r="C8" s="3"/>
      <c r="D8" s="3"/>
      <c r="E8" s="3">
        <v>208.9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8456.47</v>
      </c>
      <c r="F9" s="3">
        <v>108.2955</v>
      </c>
      <c r="G9" s="3">
        <v>0.45</v>
      </c>
      <c r="L9" s="2"/>
    </row>
    <row r="10" s="1" customFormat="1" spans="1:12">
      <c r="A10" s="4" t="s">
        <v>46</v>
      </c>
      <c r="B10" s="5"/>
      <c r="C10" s="3"/>
      <c r="D10" s="3"/>
      <c r="E10" s="3">
        <v>0.5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6.4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1.5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227588716.352609</v>
      </c>
      <c r="J16" s="7" t="s">
        <v>35</v>
      </c>
      <c r="K16" s="7">
        <f>I16/(10000*1000)</f>
        <v>22.7588716352609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156328015.596317</v>
      </c>
      <c r="J17" s="7" t="s">
        <v>35</v>
      </c>
      <c r="K17" s="7">
        <f>I17/(10000*1000)</f>
        <v>15.6328015596317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1268.01</v>
      </c>
      <c r="C29" s="9" t="s">
        <v>106</v>
      </c>
      <c r="D29" s="10">
        <v>4</v>
      </c>
      <c r="E29" s="9"/>
      <c r="F29" s="9"/>
      <c r="G29" s="6">
        <v>1</v>
      </c>
      <c r="H29" s="11">
        <f t="shared" ref="H29:H40" si="0">E30</f>
        <v>4</v>
      </c>
      <c r="I29" s="11">
        <f t="shared" ref="I29:I40" si="1">H29+273.15</f>
        <v>277.15</v>
      </c>
      <c r="J29" s="11">
        <f t="shared" ref="J29:J40" si="2">EXP(($C$18*(I29-$C$16))/($C$19*I29*$C$16))</f>
        <v>0.0291499847697819</v>
      </c>
      <c r="K29" s="11">
        <f t="shared" ref="K29:K40" si="3">$B$29/12</f>
        <v>105.6675</v>
      </c>
      <c r="L29" s="11">
        <f t="shared" ref="L29:L40" si="4">K29*$B$30/100</f>
        <v>1.056675</v>
      </c>
      <c r="M29" s="6" t="s">
        <v>107</v>
      </c>
      <c r="N29" s="6"/>
      <c r="O29" s="11">
        <f>L29</f>
        <v>1.056675</v>
      </c>
      <c r="P29" s="11">
        <f t="shared" ref="P29:P40" si="5">O29*J29</f>
        <v>0.0308020601566092</v>
      </c>
      <c r="Q29" s="16">
        <f t="shared" ref="Q29:Q40" si="6">P29*$B$31</f>
        <v>0.00739249443758622</v>
      </c>
      <c r="R29" s="11">
        <f t="shared" ref="R29:R40" si="7">L29*$B$31</f>
        <v>0.253602</v>
      </c>
      <c r="S29" s="17">
        <f t="shared" ref="S29:S40" si="8">Q29/R29</f>
        <v>0.0291499847697819</v>
      </c>
      <c r="T29" s="3">
        <v>0.01</v>
      </c>
      <c r="U29" s="18">
        <f t="shared" ref="U29:U40" si="9">S29*T29</f>
        <v>0.000291499847697819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0.0221914998476978</v>
      </c>
      <c r="AR29" s="25">
        <f t="shared" ref="AR29:AR40" si="15">$B$29/12</f>
        <v>105.6675</v>
      </c>
      <c r="AS29" s="1">
        <f t="shared" ref="AS29:AS40" si="16">$B$31</f>
        <v>0.24</v>
      </c>
      <c r="AT29" s="2">
        <f>$E$4/12</f>
        <v>8.25</v>
      </c>
      <c r="AU29" s="1">
        <f t="shared" ref="AU29:AU40" si="17">AT29*10000*AS29*0.67*AR29*AQ29</f>
        <v>31107.7128345376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2.45761129825806</v>
      </c>
      <c r="E30" s="13">
        <f t="shared" ref="E30:E41" si="18">D29</f>
        <v>4</v>
      </c>
      <c r="F30" s="9" t="s">
        <v>107</v>
      </c>
      <c r="G30" s="6">
        <v>2</v>
      </c>
      <c r="H30" s="11">
        <f t="shared" si="0"/>
        <v>2.45761129825806</v>
      </c>
      <c r="I30" s="11">
        <f t="shared" si="1"/>
        <v>275.607611298258</v>
      </c>
      <c r="J30" s="11">
        <f t="shared" si="2"/>
        <v>0.0239470546698246</v>
      </c>
      <c r="K30" s="11">
        <f t="shared" si="3"/>
        <v>105.6675</v>
      </c>
      <c r="L30" s="11">
        <f t="shared" si="4"/>
        <v>1.056675</v>
      </c>
      <c r="M30" s="6" t="s">
        <v>107</v>
      </c>
      <c r="N30" s="6"/>
      <c r="O30" s="11">
        <f t="shared" ref="O30:O40" si="19">L30+O29-P29-N30</f>
        <v>2.08254793984339</v>
      </c>
      <c r="P30" s="11">
        <f t="shared" si="5"/>
        <v>0.0498708893679602</v>
      </c>
      <c r="Q30" s="16">
        <f t="shared" si="6"/>
        <v>0.0119690134483105</v>
      </c>
      <c r="R30" s="11">
        <f t="shared" si="7"/>
        <v>0.253602</v>
      </c>
      <c r="S30" s="17">
        <f t="shared" si="8"/>
        <v>0.0471960530607426</v>
      </c>
      <c r="T30" s="3">
        <v>0.01</v>
      </c>
      <c r="U30" s="18">
        <f t="shared" si="9"/>
        <v>0.000471960530607426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0.0223719605306074</v>
      </c>
      <c r="AR30" s="25">
        <f t="shared" si="15"/>
        <v>105.6675</v>
      </c>
      <c r="AS30" s="1">
        <f t="shared" si="16"/>
        <v>0.24</v>
      </c>
      <c r="AT30" s="2">
        <f>$E$4/12</f>
        <v>8.25</v>
      </c>
      <c r="AU30" s="1">
        <f t="shared" si="17"/>
        <v>31360.6799228554</v>
      </c>
    </row>
    <row r="31" s="1" customFormat="1" spans="1:47">
      <c r="A31" s="6" t="s">
        <v>70</v>
      </c>
      <c r="B31" s="6">
        <f>G4</f>
        <v>0.24</v>
      </c>
      <c r="C31" s="9">
        <v>2</v>
      </c>
      <c r="D31" s="12">
        <v>5.19680633353571</v>
      </c>
      <c r="E31" s="13">
        <f t="shared" si="18"/>
        <v>2.45761129825806</v>
      </c>
      <c r="F31" s="9" t="s">
        <v>107</v>
      </c>
      <c r="G31" s="6">
        <v>3</v>
      </c>
      <c r="H31" s="11">
        <f t="shared" si="0"/>
        <v>5.19680633353571</v>
      </c>
      <c r="I31" s="11">
        <f t="shared" si="1"/>
        <v>278.346806333536</v>
      </c>
      <c r="J31" s="11">
        <f t="shared" si="2"/>
        <v>0.0339032397359907</v>
      </c>
      <c r="K31" s="11">
        <f t="shared" si="3"/>
        <v>105.6675</v>
      </c>
      <c r="L31" s="11">
        <f t="shared" si="4"/>
        <v>1.056675</v>
      </c>
      <c r="M31" s="6" t="s">
        <v>107</v>
      </c>
      <c r="N31" s="6"/>
      <c r="O31" s="11">
        <f t="shared" si="19"/>
        <v>3.08935205047543</v>
      </c>
      <c r="P31" s="11">
        <f t="shared" si="5"/>
        <v>0.104739043196143</v>
      </c>
      <c r="Q31" s="16">
        <f t="shared" si="6"/>
        <v>0.0251373703670743</v>
      </c>
      <c r="R31" s="11">
        <f t="shared" si="7"/>
        <v>0.253602</v>
      </c>
      <c r="S31" s="17">
        <f t="shared" si="8"/>
        <v>0.0991213411845109</v>
      </c>
      <c r="T31" s="3">
        <v>0.01</v>
      </c>
      <c r="U31" s="18">
        <f t="shared" si="9"/>
        <v>0.000991213411845109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0.0228912134118451</v>
      </c>
      <c r="AR31" s="25">
        <f t="shared" si="15"/>
        <v>105.6675</v>
      </c>
      <c r="AS31" s="1">
        <f t="shared" si="16"/>
        <v>0.24</v>
      </c>
      <c r="AT31" s="2">
        <f>$E$4/12</f>
        <v>8.25</v>
      </c>
      <c r="AU31" s="1">
        <f t="shared" si="17"/>
        <v>32088.56085154</v>
      </c>
    </row>
    <row r="32" s="1" customFormat="1" spans="1:47">
      <c r="A32" s="6"/>
      <c r="B32" s="6"/>
      <c r="C32" s="9">
        <v>3</v>
      </c>
      <c r="D32" s="12">
        <v>9.35559920416129</v>
      </c>
      <c r="E32" s="13">
        <f t="shared" si="18"/>
        <v>5.19680633353571</v>
      </c>
      <c r="F32" s="9" t="s">
        <v>107</v>
      </c>
      <c r="G32" s="6">
        <v>4</v>
      </c>
      <c r="H32" s="11">
        <f t="shared" si="0"/>
        <v>9.35559920416129</v>
      </c>
      <c r="I32" s="11">
        <f t="shared" si="1"/>
        <v>282.505599204161</v>
      </c>
      <c r="J32" s="11">
        <f t="shared" si="2"/>
        <v>0.0567392458875704</v>
      </c>
      <c r="K32" s="11">
        <f t="shared" si="3"/>
        <v>105.6675</v>
      </c>
      <c r="L32" s="11">
        <f t="shared" si="4"/>
        <v>1.056675</v>
      </c>
      <c r="M32" s="6" t="s">
        <v>107</v>
      </c>
      <c r="N32" s="6"/>
      <c r="O32" s="11">
        <f t="shared" si="19"/>
        <v>4.04128800727929</v>
      </c>
      <c r="P32" s="11">
        <f t="shared" si="5"/>
        <v>0.229299633947509</v>
      </c>
      <c r="Q32" s="16">
        <f t="shared" si="6"/>
        <v>0.0550319121474021</v>
      </c>
      <c r="R32" s="11">
        <f t="shared" si="7"/>
        <v>0.253602</v>
      </c>
      <c r="S32" s="17">
        <f t="shared" si="8"/>
        <v>0.2170010967871</v>
      </c>
      <c r="T32" s="3">
        <v>0.01</v>
      </c>
      <c r="U32" s="18">
        <f t="shared" si="9"/>
        <v>0.002170010967871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0.031620010967871</v>
      </c>
      <c r="AR32" s="25">
        <f t="shared" si="15"/>
        <v>105.6675</v>
      </c>
      <c r="AS32" s="1">
        <f t="shared" si="16"/>
        <v>0.24</v>
      </c>
      <c r="AT32" s="2">
        <f>$E$4/12</f>
        <v>8.25</v>
      </c>
      <c r="AU32" s="1">
        <f t="shared" si="17"/>
        <v>44324.4588136977</v>
      </c>
    </row>
    <row r="33" s="1" customFormat="1" spans="1:47">
      <c r="A33" s="6"/>
      <c r="B33" s="6"/>
      <c r="C33" s="9">
        <v>4</v>
      </c>
      <c r="D33" s="12">
        <v>16.9662748086333</v>
      </c>
      <c r="E33" s="13">
        <f t="shared" si="18"/>
        <v>9.35559920416129</v>
      </c>
      <c r="F33" s="9" t="s">
        <v>107</v>
      </c>
      <c r="G33" s="6">
        <v>5</v>
      </c>
      <c r="H33" s="11">
        <f t="shared" si="0"/>
        <v>16.9662748086333</v>
      </c>
      <c r="I33" s="11">
        <f t="shared" si="1"/>
        <v>290.116274808633</v>
      </c>
      <c r="J33" s="11">
        <f t="shared" si="2"/>
        <v>0.140136193140551</v>
      </c>
      <c r="K33" s="11">
        <f t="shared" si="3"/>
        <v>105.6675</v>
      </c>
      <c r="L33" s="11">
        <f t="shared" si="4"/>
        <v>1.056675</v>
      </c>
      <c r="M33" s="6" t="s">
        <v>109</v>
      </c>
      <c r="N33" s="11">
        <f>(O32-P32)*C24/100</f>
        <v>3.62138895466519</v>
      </c>
      <c r="O33" s="11">
        <f t="shared" si="19"/>
        <v>1.24727441866659</v>
      </c>
      <c r="P33" s="11">
        <f t="shared" si="5"/>
        <v>0.17478828883353</v>
      </c>
      <c r="Q33" s="16">
        <f t="shared" si="6"/>
        <v>0.0419491893200471</v>
      </c>
      <c r="R33" s="11">
        <f t="shared" si="7"/>
        <v>0.253602</v>
      </c>
      <c r="S33" s="17">
        <f t="shared" si="8"/>
        <v>0.165413479862332</v>
      </c>
      <c r="T33" s="3">
        <v>0.01</v>
      </c>
      <c r="U33" s="18">
        <f t="shared" si="9"/>
        <v>0.00165413479862332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0.0311041347986233</v>
      </c>
      <c r="AR33" s="25">
        <f t="shared" si="15"/>
        <v>105.6675</v>
      </c>
      <c r="AS33" s="1">
        <f t="shared" si="16"/>
        <v>0.24</v>
      </c>
      <c r="AT33" s="2">
        <f>$E$4/12</f>
        <v>8.25</v>
      </c>
      <c r="AU33" s="1">
        <f t="shared" si="17"/>
        <v>43601.3113094156</v>
      </c>
    </row>
    <row r="34" s="1" customFormat="1" spans="1:47">
      <c r="A34" s="6"/>
      <c r="B34" s="6"/>
      <c r="C34" s="9">
        <v>5</v>
      </c>
      <c r="D34" s="12">
        <v>22.6214979045161</v>
      </c>
      <c r="E34" s="13">
        <f t="shared" si="18"/>
        <v>16.9662748086333</v>
      </c>
      <c r="F34" s="9" t="s">
        <v>109</v>
      </c>
      <c r="G34" s="6">
        <v>6</v>
      </c>
      <c r="H34" s="11">
        <f t="shared" si="0"/>
        <v>22.6214979045161</v>
      </c>
      <c r="I34" s="11">
        <f t="shared" si="1"/>
        <v>295.771497904516</v>
      </c>
      <c r="J34" s="11">
        <f t="shared" si="2"/>
        <v>0.266219784790404</v>
      </c>
      <c r="K34" s="11">
        <f t="shared" si="3"/>
        <v>105.6675</v>
      </c>
      <c r="L34" s="11">
        <f t="shared" si="4"/>
        <v>1.056675</v>
      </c>
      <c r="M34" s="6" t="s">
        <v>107</v>
      </c>
      <c r="N34" s="6"/>
      <c r="O34" s="11">
        <f t="shared" si="19"/>
        <v>2.12916112983306</v>
      </c>
      <c r="P34" s="11">
        <f t="shared" si="5"/>
        <v>0.566824817768251</v>
      </c>
      <c r="Q34" s="16">
        <f t="shared" si="6"/>
        <v>0.13603795626438</v>
      </c>
      <c r="R34" s="11">
        <f t="shared" si="7"/>
        <v>0.253602</v>
      </c>
      <c r="S34" s="17">
        <f t="shared" si="8"/>
        <v>0.536423041870254</v>
      </c>
      <c r="T34" s="3">
        <v>0.01</v>
      </c>
      <c r="U34" s="18">
        <f t="shared" si="9"/>
        <v>0.00536423041870254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0.0348142304187025</v>
      </c>
      <c r="AR34" s="25">
        <f t="shared" si="15"/>
        <v>105.6675</v>
      </c>
      <c r="AS34" s="1">
        <f t="shared" si="16"/>
        <v>0.24</v>
      </c>
      <c r="AT34" s="2">
        <f>$E$4/12</f>
        <v>8.25</v>
      </c>
      <c r="AU34" s="1">
        <f t="shared" si="17"/>
        <v>48802.0679022636</v>
      </c>
    </row>
    <row r="35" s="1" customFormat="1" spans="1:47">
      <c r="A35" s="6"/>
      <c r="B35" s="6"/>
      <c r="C35" s="9">
        <v>6</v>
      </c>
      <c r="D35" s="12">
        <v>24.792811388</v>
      </c>
      <c r="E35" s="13">
        <f t="shared" si="18"/>
        <v>22.6214979045161</v>
      </c>
      <c r="F35" s="9" t="s">
        <v>107</v>
      </c>
      <c r="G35" s="6">
        <v>7</v>
      </c>
      <c r="H35" s="11">
        <f t="shared" si="0"/>
        <v>24.792811388</v>
      </c>
      <c r="I35" s="11">
        <f t="shared" si="1"/>
        <v>297.942811388</v>
      </c>
      <c r="J35" s="11">
        <f t="shared" si="2"/>
        <v>0.338401350617184</v>
      </c>
      <c r="K35" s="11">
        <f t="shared" si="3"/>
        <v>105.6675</v>
      </c>
      <c r="L35" s="11">
        <f t="shared" si="4"/>
        <v>1.056675</v>
      </c>
      <c r="M35" s="6" t="s">
        <v>107</v>
      </c>
      <c r="N35" s="6"/>
      <c r="O35" s="11">
        <f t="shared" si="19"/>
        <v>2.61901131206481</v>
      </c>
      <c r="P35" s="11">
        <f t="shared" si="5"/>
        <v>0.886276965284414</v>
      </c>
      <c r="Q35" s="16">
        <f t="shared" si="6"/>
        <v>0.212706471668259</v>
      </c>
      <c r="R35" s="11">
        <f t="shared" si="7"/>
        <v>0.253602</v>
      </c>
      <c r="S35" s="17">
        <f t="shared" si="8"/>
        <v>0.838741301993909</v>
      </c>
      <c r="T35" s="3">
        <v>0.01</v>
      </c>
      <c r="U35" s="18">
        <f t="shared" si="9"/>
        <v>0.00838741301993909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0.0432874130199391</v>
      </c>
      <c r="AR35" s="25">
        <f t="shared" si="15"/>
        <v>105.6675</v>
      </c>
      <c r="AS35" s="1">
        <f t="shared" si="16"/>
        <v>0.24</v>
      </c>
      <c r="AT35" s="2">
        <f>$E$4/12</f>
        <v>8.25</v>
      </c>
      <c r="AU35" s="1">
        <f t="shared" si="17"/>
        <v>60679.648640963</v>
      </c>
    </row>
    <row r="36" s="1" customFormat="1" spans="1:47">
      <c r="A36" s="6"/>
      <c r="B36" s="6"/>
      <c r="C36" s="9">
        <v>7</v>
      </c>
      <c r="D36" s="12">
        <v>28.3167123541936</v>
      </c>
      <c r="E36" s="13">
        <f t="shared" si="18"/>
        <v>24.792811388</v>
      </c>
      <c r="F36" s="9" t="s">
        <v>107</v>
      </c>
      <c r="G36" s="6">
        <v>8</v>
      </c>
      <c r="H36" s="11">
        <f t="shared" si="0"/>
        <v>28.3167123541936</v>
      </c>
      <c r="I36" s="11">
        <f t="shared" si="1"/>
        <v>301.466712354194</v>
      </c>
      <c r="J36" s="11">
        <f t="shared" si="2"/>
        <v>0.495831414623722</v>
      </c>
      <c r="K36" s="11">
        <f t="shared" si="3"/>
        <v>105.6675</v>
      </c>
      <c r="L36" s="11">
        <f t="shared" si="4"/>
        <v>1.056675</v>
      </c>
      <c r="M36" s="6" t="s">
        <v>107</v>
      </c>
      <c r="N36" s="6"/>
      <c r="O36" s="11">
        <f t="shared" si="19"/>
        <v>2.78940934678039</v>
      </c>
      <c r="P36" s="11">
        <f t="shared" si="5"/>
        <v>1.38307678237875</v>
      </c>
      <c r="Q36" s="16">
        <f t="shared" si="6"/>
        <v>0.331938427770901</v>
      </c>
      <c r="R36" s="11">
        <f t="shared" si="7"/>
        <v>0.253602</v>
      </c>
      <c r="S36" s="17">
        <f t="shared" si="8"/>
        <v>1.30889514976578</v>
      </c>
      <c r="T36" s="3">
        <v>0.01</v>
      </c>
      <c r="U36" s="18">
        <f t="shared" si="9"/>
        <v>0.0130889514976578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0.0479889514976578</v>
      </c>
      <c r="AR36" s="25">
        <f t="shared" si="15"/>
        <v>105.6675</v>
      </c>
      <c r="AS36" s="1">
        <f t="shared" si="16"/>
        <v>0.24</v>
      </c>
      <c r="AT36" s="2">
        <f>$E$4/12</f>
        <v>8.25</v>
      </c>
      <c r="AU36" s="1">
        <f t="shared" si="17"/>
        <v>67270.1950145366</v>
      </c>
    </row>
    <row r="37" s="1" customFormat="1" spans="1:47">
      <c r="A37" s="6"/>
      <c r="B37" s="6"/>
      <c r="C37" s="9">
        <v>8</v>
      </c>
      <c r="D37" s="12">
        <v>26.3762126722581</v>
      </c>
      <c r="E37" s="13">
        <f t="shared" si="18"/>
        <v>28.3167123541936</v>
      </c>
      <c r="F37" s="9" t="s">
        <v>107</v>
      </c>
      <c r="G37" s="6">
        <v>9</v>
      </c>
      <c r="H37" s="11">
        <f t="shared" si="0"/>
        <v>26.3762126722581</v>
      </c>
      <c r="I37" s="11">
        <f t="shared" si="1"/>
        <v>299.526212672258</v>
      </c>
      <c r="J37" s="11">
        <f t="shared" si="2"/>
        <v>0.402216682386824</v>
      </c>
      <c r="K37" s="11">
        <f t="shared" si="3"/>
        <v>105.6675</v>
      </c>
      <c r="L37" s="11">
        <f t="shared" si="4"/>
        <v>1.056675</v>
      </c>
      <c r="M37" s="6" t="s">
        <v>107</v>
      </c>
      <c r="N37" s="6"/>
      <c r="O37" s="11">
        <f t="shared" si="19"/>
        <v>2.46300756440164</v>
      </c>
      <c r="P37" s="11">
        <f t="shared" si="5"/>
        <v>0.99066273124728</v>
      </c>
      <c r="Q37" s="16">
        <f t="shared" si="6"/>
        <v>0.237759055499347</v>
      </c>
      <c r="R37" s="11">
        <f t="shared" si="7"/>
        <v>0.253602</v>
      </c>
      <c r="S37" s="17">
        <f t="shared" si="8"/>
        <v>0.937528314048577</v>
      </c>
      <c r="T37" s="3">
        <v>0.01</v>
      </c>
      <c r="U37" s="18">
        <f t="shared" si="9"/>
        <v>0.00937528314048577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0.0388252831404858</v>
      </c>
      <c r="AR37" s="25">
        <f t="shared" si="15"/>
        <v>105.6675</v>
      </c>
      <c r="AS37" s="1">
        <f t="shared" si="16"/>
        <v>0.24</v>
      </c>
      <c r="AT37" s="2">
        <f>$E$4/12</f>
        <v>8.25</v>
      </c>
      <c r="AU37" s="1">
        <f t="shared" si="17"/>
        <v>54424.7016624764</v>
      </c>
    </row>
    <row r="38" s="1" customFormat="1" spans="1:47">
      <c r="A38" s="6"/>
      <c r="B38" s="6"/>
      <c r="C38" s="9">
        <v>9</v>
      </c>
      <c r="D38" s="12">
        <v>21.740132025</v>
      </c>
      <c r="E38" s="13">
        <f t="shared" si="18"/>
        <v>26.3762126722581</v>
      </c>
      <c r="F38" s="9" t="s">
        <v>107</v>
      </c>
      <c r="G38" s="6">
        <v>10</v>
      </c>
      <c r="H38" s="11">
        <f t="shared" si="0"/>
        <v>21.740132025</v>
      </c>
      <c r="I38" s="11">
        <f t="shared" si="1"/>
        <v>294.890132025</v>
      </c>
      <c r="J38" s="11">
        <f t="shared" si="2"/>
        <v>0.241273516208855</v>
      </c>
      <c r="K38" s="11">
        <f t="shared" si="3"/>
        <v>105.6675</v>
      </c>
      <c r="L38" s="11">
        <f t="shared" si="4"/>
        <v>1.056675</v>
      </c>
      <c r="M38" s="6" t="s">
        <v>107</v>
      </c>
      <c r="N38" s="6"/>
      <c r="O38" s="11">
        <f t="shared" si="19"/>
        <v>2.52901983315436</v>
      </c>
      <c r="P38" s="11">
        <f t="shared" si="5"/>
        <v>0.610185507707084</v>
      </c>
      <c r="Q38" s="16">
        <f t="shared" si="6"/>
        <v>0.1464445218497</v>
      </c>
      <c r="R38" s="11">
        <f t="shared" si="7"/>
        <v>0.253602</v>
      </c>
      <c r="S38" s="17">
        <f t="shared" si="8"/>
        <v>0.577458071504563</v>
      </c>
      <c r="T38" s="3">
        <v>0.01</v>
      </c>
      <c r="U38" s="18">
        <f t="shared" si="9"/>
        <v>0.00577458071504563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0.0352245807150456</v>
      </c>
      <c r="AR38" s="25">
        <f t="shared" si="15"/>
        <v>105.6675</v>
      </c>
      <c r="AS38" s="1">
        <f t="shared" si="16"/>
        <v>0.24</v>
      </c>
      <c r="AT38" s="2">
        <f>$E$4/12</f>
        <v>8.25</v>
      </c>
      <c r="AU38" s="1">
        <f t="shared" si="17"/>
        <v>49377.2908149922</v>
      </c>
    </row>
    <row r="39" s="1" customFormat="1" spans="1:47">
      <c r="A39" s="6"/>
      <c r="B39" s="6"/>
      <c r="C39" s="9">
        <v>10</v>
      </c>
      <c r="D39" s="12">
        <v>14.3075324573548</v>
      </c>
      <c r="E39" s="13">
        <f t="shared" si="18"/>
        <v>21.740132025</v>
      </c>
      <c r="F39" s="9" t="s">
        <v>107</v>
      </c>
      <c r="G39" s="6">
        <v>11</v>
      </c>
      <c r="H39" s="11">
        <f t="shared" si="0"/>
        <v>14.3075324573548</v>
      </c>
      <c r="I39" s="11">
        <f t="shared" si="1"/>
        <v>287.457532457355</v>
      </c>
      <c r="J39" s="11">
        <f t="shared" si="2"/>
        <v>0.102739558983176</v>
      </c>
      <c r="K39" s="11">
        <f t="shared" si="3"/>
        <v>105.6675</v>
      </c>
      <c r="L39" s="11">
        <f t="shared" si="4"/>
        <v>1.056675</v>
      </c>
      <c r="M39" s="6" t="s">
        <v>109</v>
      </c>
      <c r="N39" s="11">
        <f>(O38-P38)*C24/100</f>
        <v>1.82289260917491</v>
      </c>
      <c r="O39" s="11">
        <f t="shared" si="19"/>
        <v>1.15261671627236</v>
      </c>
      <c r="P39" s="11">
        <f t="shared" si="5"/>
        <v>0.118419333106459</v>
      </c>
      <c r="Q39" s="16">
        <f t="shared" si="6"/>
        <v>0.0284206399455501</v>
      </c>
      <c r="R39" s="11">
        <f t="shared" si="7"/>
        <v>0.253602</v>
      </c>
      <c r="S39" s="17">
        <f t="shared" si="8"/>
        <v>0.112067885685247</v>
      </c>
      <c r="T39" s="3">
        <v>0.01</v>
      </c>
      <c r="U39" s="18">
        <f t="shared" si="9"/>
        <v>0.00112067885685247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0.0230206788568525</v>
      </c>
      <c r="AR39" s="25">
        <f t="shared" si="15"/>
        <v>105.6675</v>
      </c>
      <c r="AS39" s="1">
        <f t="shared" si="16"/>
        <v>0.24</v>
      </c>
      <c r="AT39" s="2">
        <f>$E$4/12</f>
        <v>8.25</v>
      </c>
      <c r="AU39" s="1">
        <f t="shared" si="17"/>
        <v>32270.0435774903</v>
      </c>
    </row>
    <row r="40" s="1" customFormat="1" spans="1:48">
      <c r="A40" s="6"/>
      <c r="B40" s="6"/>
      <c r="C40" s="9">
        <v>11</v>
      </c>
      <c r="D40" s="12">
        <v>9.39156363853333</v>
      </c>
      <c r="E40" s="13">
        <f t="shared" si="18"/>
        <v>14.3075324573548</v>
      </c>
      <c r="F40" s="9" t="s">
        <v>109</v>
      </c>
      <c r="G40" s="6">
        <v>12</v>
      </c>
      <c r="H40" s="11">
        <f t="shared" si="0"/>
        <v>9.39156363853333</v>
      </c>
      <c r="I40" s="11">
        <f t="shared" si="1"/>
        <v>282.541563638533</v>
      </c>
      <c r="J40" s="11">
        <f t="shared" si="2"/>
        <v>0.0569887146390662</v>
      </c>
      <c r="K40" s="11">
        <f t="shared" si="3"/>
        <v>105.6675</v>
      </c>
      <c r="L40" s="11">
        <f t="shared" si="4"/>
        <v>1.056675</v>
      </c>
      <c r="M40" s="6" t="s">
        <v>107</v>
      </c>
      <c r="N40" s="6"/>
      <c r="O40" s="11">
        <f t="shared" si="19"/>
        <v>2.0908723831659</v>
      </c>
      <c r="P40" s="11">
        <f t="shared" si="5"/>
        <v>0.119156129590946</v>
      </c>
      <c r="Q40" s="16">
        <f t="shared" si="6"/>
        <v>0.028597471101827</v>
      </c>
      <c r="R40" s="11">
        <f t="shared" si="7"/>
        <v>0.253602</v>
      </c>
      <c r="S40" s="17">
        <f t="shared" si="8"/>
        <v>0.11276516392547</v>
      </c>
      <c r="T40" s="3">
        <v>0.01</v>
      </c>
      <c r="U40" s="18">
        <f t="shared" si="9"/>
        <v>0.0011276516392547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0.0230276516392547</v>
      </c>
      <c r="AR40" s="25">
        <f t="shared" si="15"/>
        <v>105.6675</v>
      </c>
      <c r="AS40" s="1">
        <f t="shared" si="16"/>
        <v>0.24</v>
      </c>
      <c r="AT40" s="2">
        <f>$E$4/12</f>
        <v>8.25</v>
      </c>
      <c r="AU40" s="1">
        <f t="shared" si="17"/>
        <v>32279.8179196535</v>
      </c>
      <c r="AV40" s="1">
        <f>SUM(AU29:AU40)</f>
        <v>527586.489264422</v>
      </c>
    </row>
    <row r="41" s="1" customFormat="1" spans="1:46">
      <c r="A41" s="6"/>
      <c r="B41" s="6"/>
      <c r="C41" s="9">
        <v>12</v>
      </c>
      <c r="D41" s="12">
        <v>3.64629683519355</v>
      </c>
      <c r="E41" s="13">
        <f t="shared" si="18"/>
        <v>9.39156363853333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769.42</v>
      </c>
      <c r="C44" s="9" t="s">
        <v>106</v>
      </c>
      <c r="D44" s="10">
        <v>4</v>
      </c>
      <c r="E44" s="9"/>
      <c r="F44" s="9"/>
      <c r="G44" s="6">
        <v>1</v>
      </c>
      <c r="H44" s="11">
        <f t="shared" ref="H44:H55" si="20">E45</f>
        <v>4</v>
      </c>
      <c r="I44" s="11">
        <f t="shared" ref="I44:I55" si="21">H44+273.15</f>
        <v>277.15</v>
      </c>
      <c r="J44" s="11">
        <f t="shared" ref="J44:J55" si="22">EXP(($C$18*(I44-$C$16))/($C$19*I44*$C$16))</f>
        <v>0.0291499847697819</v>
      </c>
      <c r="K44" s="11">
        <f t="shared" ref="K44:K55" si="23">$B$44/12</f>
        <v>64.1183333333333</v>
      </c>
      <c r="L44" s="11">
        <f t="shared" ref="L44:L55" si="24">K44*$B$45/100</f>
        <v>0.641183333333333</v>
      </c>
      <c r="M44" s="6" t="s">
        <v>107</v>
      </c>
      <c r="N44" s="6"/>
      <c r="O44" s="11">
        <f>L44</f>
        <v>0.641183333333333</v>
      </c>
      <c r="P44" s="11">
        <f t="shared" ref="P44:P55" si="25">O44*J44</f>
        <v>0.0186904844013046</v>
      </c>
      <c r="Q44" s="16">
        <f t="shared" ref="Q44:Q55" si="26">P44*$B$46</f>
        <v>0.00336428719223483</v>
      </c>
      <c r="R44" s="11">
        <f t="shared" ref="R44:R55" si="27">L44*$B$46</f>
        <v>0.115413</v>
      </c>
      <c r="S44" s="17">
        <f t="shared" ref="S44:S55" si="28">Q44/R44</f>
        <v>0.0291499847697818</v>
      </c>
      <c r="T44" s="3">
        <v>0.01</v>
      </c>
      <c r="U44" s="18">
        <f t="shared" ref="U44:U55" si="29">S44*T44</f>
        <v>0.000291499847697818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0.0193914998476978</v>
      </c>
      <c r="AR44" s="25">
        <f t="shared" ref="AR44:AR55" si="35">$B$44/12</f>
        <v>64.1183333333333</v>
      </c>
      <c r="AS44" s="1">
        <f t="shared" ref="AS44:AS55" si="36">$B$46</f>
        <v>0.18</v>
      </c>
      <c r="AT44" s="2">
        <f>$E$3/12</f>
        <v>97.5833333333333</v>
      </c>
      <c r="AU44" s="1">
        <f t="shared" ref="AU44:AU55" si="37">AT44*10000*AS44*0.67*AR44*AQ44</f>
        <v>146324.34304626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2.45761129825806</v>
      </c>
      <c r="E45" s="13">
        <f t="shared" ref="E45:E56" si="38">D44</f>
        <v>4</v>
      </c>
      <c r="F45" s="9" t="s">
        <v>107</v>
      </c>
      <c r="G45" s="6">
        <v>2</v>
      </c>
      <c r="H45" s="11">
        <f t="shared" si="20"/>
        <v>2.45761129825806</v>
      </c>
      <c r="I45" s="11">
        <f t="shared" si="21"/>
        <v>275.607611298258</v>
      </c>
      <c r="J45" s="11">
        <f t="shared" si="22"/>
        <v>0.0239470546698246</v>
      </c>
      <c r="K45" s="11">
        <f t="shared" si="23"/>
        <v>64.1183333333333</v>
      </c>
      <c r="L45" s="11">
        <f t="shared" si="24"/>
        <v>0.641183333333333</v>
      </c>
      <c r="M45" s="6" t="s">
        <v>107</v>
      </c>
      <c r="N45" s="6"/>
      <c r="O45" s="11">
        <f t="shared" ref="O45:O55" si="39">L45+O44-P44-N45</f>
        <v>1.26367618226536</v>
      </c>
      <c r="P45" s="11">
        <f t="shared" si="25"/>
        <v>0.0302613226216638</v>
      </c>
      <c r="Q45" s="16">
        <f t="shared" si="26"/>
        <v>0.00544703807189949</v>
      </c>
      <c r="R45" s="11">
        <f t="shared" si="27"/>
        <v>0.115413</v>
      </c>
      <c r="S45" s="17">
        <f t="shared" si="28"/>
        <v>0.0471960530607426</v>
      </c>
      <c r="T45" s="3">
        <v>0.01</v>
      </c>
      <c r="U45" s="18">
        <f t="shared" si="29"/>
        <v>0.000471960530607426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0.0195719605306074</v>
      </c>
      <c r="AR45" s="25">
        <f t="shared" si="35"/>
        <v>64.1183333333333</v>
      </c>
      <c r="AS45" s="1">
        <f t="shared" si="36"/>
        <v>0.18</v>
      </c>
      <c r="AT45" s="2">
        <f>$E$3/12</f>
        <v>97.5833333333333</v>
      </c>
      <c r="AU45" s="1">
        <f t="shared" si="37"/>
        <v>147686.062927642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5.19680633353571</v>
      </c>
      <c r="E46" s="13">
        <f t="shared" si="38"/>
        <v>2.45761129825806</v>
      </c>
      <c r="F46" s="9" t="s">
        <v>107</v>
      </c>
      <c r="G46" s="6">
        <v>3</v>
      </c>
      <c r="H46" s="11">
        <f t="shared" si="20"/>
        <v>5.19680633353571</v>
      </c>
      <c r="I46" s="11">
        <f t="shared" si="21"/>
        <v>278.346806333536</v>
      </c>
      <c r="J46" s="11">
        <f t="shared" si="22"/>
        <v>0.0339032397359907</v>
      </c>
      <c r="K46" s="11">
        <f t="shared" si="23"/>
        <v>64.1183333333333</v>
      </c>
      <c r="L46" s="11">
        <f t="shared" si="24"/>
        <v>0.641183333333333</v>
      </c>
      <c r="M46" s="6" t="s">
        <v>107</v>
      </c>
      <c r="N46" s="6"/>
      <c r="O46" s="11">
        <f t="shared" si="39"/>
        <v>1.87459819297703</v>
      </c>
      <c r="P46" s="11">
        <f t="shared" si="25"/>
        <v>0.0635549519451553</v>
      </c>
      <c r="Q46" s="16">
        <f t="shared" si="26"/>
        <v>0.011439891350128</v>
      </c>
      <c r="R46" s="11">
        <f t="shared" si="27"/>
        <v>0.115413</v>
      </c>
      <c r="S46" s="17">
        <f t="shared" si="28"/>
        <v>0.0991213411845109</v>
      </c>
      <c r="T46" s="3">
        <v>0.01</v>
      </c>
      <c r="U46" s="18">
        <f t="shared" si="29"/>
        <v>0.000991213411845108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0.0200912134118451</v>
      </c>
      <c r="AR46" s="25">
        <f t="shared" si="35"/>
        <v>64.1183333333333</v>
      </c>
      <c r="AS46" s="1">
        <f t="shared" si="36"/>
        <v>0.18</v>
      </c>
      <c r="AT46" s="2">
        <f>$E$3/12</f>
        <v>97.5833333333333</v>
      </c>
      <c r="AU46" s="1">
        <f t="shared" si="37"/>
        <v>151604.240341391</v>
      </c>
    </row>
    <row r="47" s="1" customFormat="1" spans="1:47">
      <c r="A47" s="6"/>
      <c r="B47" s="6"/>
      <c r="C47" s="9">
        <v>3</v>
      </c>
      <c r="D47" s="12">
        <v>9.35559920416129</v>
      </c>
      <c r="E47" s="13">
        <f t="shared" si="38"/>
        <v>5.19680633353571</v>
      </c>
      <c r="F47" s="9" t="s">
        <v>107</v>
      </c>
      <c r="G47" s="6">
        <v>4</v>
      </c>
      <c r="H47" s="11">
        <f t="shared" si="20"/>
        <v>9.35559920416129</v>
      </c>
      <c r="I47" s="11">
        <f t="shared" si="21"/>
        <v>282.505599204161</v>
      </c>
      <c r="J47" s="11">
        <f t="shared" si="22"/>
        <v>0.0567392458875704</v>
      </c>
      <c r="K47" s="11">
        <f t="shared" si="23"/>
        <v>64.1183333333333</v>
      </c>
      <c r="L47" s="11">
        <f t="shared" si="24"/>
        <v>0.641183333333333</v>
      </c>
      <c r="M47" s="6" t="s">
        <v>107</v>
      </c>
      <c r="N47" s="6"/>
      <c r="O47" s="11">
        <f t="shared" si="39"/>
        <v>2.45222657436521</v>
      </c>
      <c r="P47" s="11">
        <f t="shared" si="25"/>
        <v>0.139137486574942</v>
      </c>
      <c r="Q47" s="16">
        <f t="shared" si="26"/>
        <v>0.0250447475834896</v>
      </c>
      <c r="R47" s="11">
        <f t="shared" si="27"/>
        <v>0.115413</v>
      </c>
      <c r="S47" s="17">
        <f t="shared" si="28"/>
        <v>0.2170010967871</v>
      </c>
      <c r="T47" s="3">
        <v>0.01</v>
      </c>
      <c r="U47" s="18">
        <f t="shared" si="29"/>
        <v>0.002170010967871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0.030220010967871</v>
      </c>
      <c r="AR47" s="25">
        <f t="shared" si="35"/>
        <v>64.1183333333333</v>
      </c>
      <c r="AS47" s="1">
        <f t="shared" si="36"/>
        <v>0.18</v>
      </c>
      <c r="AT47" s="2">
        <f>$E$3/12</f>
        <v>97.5833333333333</v>
      </c>
      <c r="AU47" s="1">
        <f t="shared" si="37"/>
        <v>228034.10187219</v>
      </c>
    </row>
    <row r="48" s="1" customFormat="1" spans="1:47">
      <c r="A48" s="6"/>
      <c r="B48" s="6"/>
      <c r="C48" s="9">
        <v>4</v>
      </c>
      <c r="D48" s="12">
        <v>16.9662748086333</v>
      </c>
      <c r="E48" s="13">
        <f t="shared" si="38"/>
        <v>9.35559920416129</v>
      </c>
      <c r="F48" s="9" t="s">
        <v>107</v>
      </c>
      <c r="G48" s="6">
        <v>5</v>
      </c>
      <c r="H48" s="11">
        <f t="shared" si="20"/>
        <v>16.9662748086333</v>
      </c>
      <c r="I48" s="11">
        <f t="shared" si="21"/>
        <v>290.116274808633</v>
      </c>
      <c r="J48" s="11">
        <f t="shared" si="22"/>
        <v>0.140136193140551</v>
      </c>
      <c r="K48" s="11">
        <f t="shared" si="23"/>
        <v>64.1183333333333</v>
      </c>
      <c r="L48" s="11">
        <f t="shared" si="24"/>
        <v>0.641183333333333</v>
      </c>
      <c r="M48" s="6" t="s">
        <v>109</v>
      </c>
      <c r="N48" s="11">
        <f>(O47-P47)*$C$24/100</f>
        <v>2.19743463340075</v>
      </c>
      <c r="O48" s="11">
        <f t="shared" si="39"/>
        <v>0.756837787722846</v>
      </c>
      <c r="P48" s="11">
        <f t="shared" si="25"/>
        <v>0.106060366396396</v>
      </c>
      <c r="Q48" s="16">
        <f t="shared" si="26"/>
        <v>0.0190908659513513</v>
      </c>
      <c r="R48" s="11">
        <f t="shared" si="27"/>
        <v>0.115413</v>
      </c>
      <c r="S48" s="17">
        <f t="shared" si="28"/>
        <v>0.165413479862332</v>
      </c>
      <c r="T48" s="3">
        <v>0.01</v>
      </c>
      <c r="U48" s="18">
        <f t="shared" si="29"/>
        <v>0.00165413479862332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0.0297041347986233</v>
      </c>
      <c r="AR48" s="25">
        <f t="shared" si="35"/>
        <v>64.1183333333333</v>
      </c>
      <c r="AS48" s="1">
        <f t="shared" si="36"/>
        <v>0.18</v>
      </c>
      <c r="AT48" s="2">
        <f>$E$3/12</f>
        <v>97.5833333333333</v>
      </c>
      <c r="AU48" s="1">
        <f t="shared" si="37"/>
        <v>224141.404445418</v>
      </c>
    </row>
    <row r="49" s="1" customFormat="1" spans="1:47">
      <c r="A49" s="6"/>
      <c r="B49" s="6"/>
      <c r="C49" s="9">
        <v>5</v>
      </c>
      <c r="D49" s="12">
        <v>22.6214979045161</v>
      </c>
      <c r="E49" s="13">
        <f t="shared" si="38"/>
        <v>16.9662748086333</v>
      </c>
      <c r="F49" s="9" t="s">
        <v>109</v>
      </c>
      <c r="G49" s="6">
        <v>6</v>
      </c>
      <c r="H49" s="11">
        <f t="shared" si="20"/>
        <v>22.6214979045161</v>
      </c>
      <c r="I49" s="11">
        <f t="shared" si="21"/>
        <v>295.771497904516</v>
      </c>
      <c r="J49" s="11">
        <f t="shared" si="22"/>
        <v>0.266219784790404</v>
      </c>
      <c r="K49" s="11">
        <f t="shared" si="23"/>
        <v>64.1183333333333</v>
      </c>
      <c r="L49" s="11">
        <f t="shared" si="24"/>
        <v>0.641183333333333</v>
      </c>
      <c r="M49" s="6" t="s">
        <v>107</v>
      </c>
      <c r="N49" s="6"/>
      <c r="O49" s="11">
        <f t="shared" si="39"/>
        <v>1.29196075465978</v>
      </c>
      <c r="P49" s="11">
        <f t="shared" si="25"/>
        <v>0.343945514063176</v>
      </c>
      <c r="Q49" s="16">
        <f t="shared" si="26"/>
        <v>0.0619101925313716</v>
      </c>
      <c r="R49" s="11">
        <f t="shared" si="27"/>
        <v>0.115413</v>
      </c>
      <c r="S49" s="17">
        <f t="shared" si="28"/>
        <v>0.536423041870254</v>
      </c>
      <c r="T49" s="3">
        <v>0.01</v>
      </c>
      <c r="U49" s="18">
        <f t="shared" si="29"/>
        <v>0.00536423041870254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0.0334142304187025</v>
      </c>
      <c r="AR49" s="25">
        <f t="shared" si="35"/>
        <v>64.1183333333333</v>
      </c>
      <c r="AS49" s="1">
        <f t="shared" si="36"/>
        <v>0.18</v>
      </c>
      <c r="AT49" s="2">
        <f>$E$3/12</f>
        <v>97.5833333333333</v>
      </c>
      <c r="AU49" s="1">
        <f t="shared" si="37"/>
        <v>252137.036991157</v>
      </c>
    </row>
    <row r="50" s="1" customFormat="1" spans="1:47">
      <c r="A50" s="6"/>
      <c r="B50" s="6"/>
      <c r="C50" s="9">
        <v>6</v>
      </c>
      <c r="D50" s="12">
        <v>24.792811388</v>
      </c>
      <c r="E50" s="13">
        <f t="shared" si="38"/>
        <v>22.6214979045161</v>
      </c>
      <c r="F50" s="9" t="s">
        <v>107</v>
      </c>
      <c r="G50" s="6">
        <v>7</v>
      </c>
      <c r="H50" s="11">
        <f t="shared" si="20"/>
        <v>24.792811388</v>
      </c>
      <c r="I50" s="11">
        <f t="shared" si="21"/>
        <v>297.942811388</v>
      </c>
      <c r="J50" s="11">
        <f t="shared" si="22"/>
        <v>0.338401350617184</v>
      </c>
      <c r="K50" s="11">
        <f t="shared" si="23"/>
        <v>64.1183333333333</v>
      </c>
      <c r="L50" s="11">
        <f t="shared" si="24"/>
        <v>0.641183333333333</v>
      </c>
      <c r="M50" s="6" t="s">
        <v>107</v>
      </c>
      <c r="N50" s="6"/>
      <c r="O50" s="11">
        <f t="shared" si="39"/>
        <v>1.58919857392994</v>
      </c>
      <c r="P50" s="11">
        <f t="shared" si="25"/>
        <v>0.537786943816794</v>
      </c>
      <c r="Q50" s="16">
        <f t="shared" si="26"/>
        <v>0.096801649887023</v>
      </c>
      <c r="R50" s="11">
        <f t="shared" si="27"/>
        <v>0.115413</v>
      </c>
      <c r="S50" s="17">
        <f t="shared" si="28"/>
        <v>0.838741301993909</v>
      </c>
      <c r="T50" s="3">
        <v>0.01</v>
      </c>
      <c r="U50" s="18">
        <f t="shared" si="29"/>
        <v>0.00838741301993909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0.0424874130199391</v>
      </c>
      <c r="AR50" s="25">
        <f t="shared" si="35"/>
        <v>64.1183333333333</v>
      </c>
      <c r="AS50" s="1">
        <f t="shared" si="36"/>
        <v>0.18</v>
      </c>
      <c r="AT50" s="2">
        <f>$E$3/12</f>
        <v>97.5833333333333</v>
      </c>
      <c r="AU50" s="1">
        <f t="shared" si="37"/>
        <v>320601.441183301</v>
      </c>
    </row>
    <row r="51" s="1" customFormat="1" spans="1:47">
      <c r="A51" s="6"/>
      <c r="B51" s="6"/>
      <c r="C51" s="9">
        <v>7</v>
      </c>
      <c r="D51" s="12">
        <v>28.3167123541936</v>
      </c>
      <c r="E51" s="13">
        <f t="shared" si="38"/>
        <v>24.792811388</v>
      </c>
      <c r="F51" s="9" t="s">
        <v>107</v>
      </c>
      <c r="G51" s="6">
        <v>8</v>
      </c>
      <c r="H51" s="11">
        <f t="shared" si="20"/>
        <v>28.3167123541936</v>
      </c>
      <c r="I51" s="11">
        <f t="shared" si="21"/>
        <v>301.466712354194</v>
      </c>
      <c r="J51" s="11">
        <f t="shared" si="22"/>
        <v>0.495831414623722</v>
      </c>
      <c r="K51" s="11">
        <f t="shared" si="23"/>
        <v>64.1183333333333</v>
      </c>
      <c r="L51" s="11">
        <f t="shared" si="24"/>
        <v>0.641183333333333</v>
      </c>
      <c r="M51" s="6" t="s">
        <v>107</v>
      </c>
      <c r="N51" s="6"/>
      <c r="O51" s="11">
        <f t="shared" si="39"/>
        <v>1.69259496344648</v>
      </c>
      <c r="P51" s="11">
        <f t="shared" si="25"/>
        <v>0.839241755110655</v>
      </c>
      <c r="Q51" s="16">
        <f t="shared" si="26"/>
        <v>0.151063515919918</v>
      </c>
      <c r="R51" s="11">
        <f t="shared" si="27"/>
        <v>0.115413</v>
      </c>
      <c r="S51" s="17">
        <f t="shared" si="28"/>
        <v>1.30889514976578</v>
      </c>
      <c r="T51" s="3">
        <v>0.01</v>
      </c>
      <c r="U51" s="18">
        <f t="shared" si="29"/>
        <v>0.0130889514976578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0.0471889514976578</v>
      </c>
      <c r="AR51" s="25">
        <f t="shared" si="35"/>
        <v>64.1183333333333</v>
      </c>
      <c r="AS51" s="1">
        <f t="shared" si="36"/>
        <v>0.18</v>
      </c>
      <c r="AT51" s="2">
        <f>$E$3/12</f>
        <v>97.5833333333333</v>
      </c>
      <c r="AU51" s="1">
        <f t="shared" si="37"/>
        <v>356078.301377825</v>
      </c>
    </row>
    <row r="52" s="1" customFormat="1" spans="1:47">
      <c r="A52" s="6"/>
      <c r="B52" s="6"/>
      <c r="C52" s="9">
        <v>8</v>
      </c>
      <c r="D52" s="12">
        <v>26.3762126722581</v>
      </c>
      <c r="E52" s="13">
        <f t="shared" si="38"/>
        <v>28.3167123541936</v>
      </c>
      <c r="F52" s="9" t="s">
        <v>107</v>
      </c>
      <c r="G52" s="6">
        <v>9</v>
      </c>
      <c r="H52" s="11">
        <f t="shared" si="20"/>
        <v>26.3762126722581</v>
      </c>
      <c r="I52" s="11">
        <f t="shared" si="21"/>
        <v>299.526212672258</v>
      </c>
      <c r="J52" s="11">
        <f t="shared" si="22"/>
        <v>0.402216682386824</v>
      </c>
      <c r="K52" s="11">
        <f t="shared" si="23"/>
        <v>64.1183333333333</v>
      </c>
      <c r="L52" s="11">
        <f t="shared" si="24"/>
        <v>0.641183333333333</v>
      </c>
      <c r="M52" s="6" t="s">
        <v>107</v>
      </c>
      <c r="N52" s="6"/>
      <c r="O52" s="11">
        <f t="shared" si="39"/>
        <v>1.49453654166916</v>
      </c>
      <c r="P52" s="11">
        <f t="shared" si="25"/>
        <v>0.601127529496047</v>
      </c>
      <c r="Q52" s="16">
        <f t="shared" si="26"/>
        <v>0.108202955309288</v>
      </c>
      <c r="R52" s="11">
        <f t="shared" si="27"/>
        <v>0.115413</v>
      </c>
      <c r="S52" s="17">
        <f t="shared" si="28"/>
        <v>0.937528314048577</v>
      </c>
      <c r="T52" s="3">
        <v>0.01</v>
      </c>
      <c r="U52" s="18">
        <f t="shared" si="29"/>
        <v>0.00937528314048577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0.0374252831404858</v>
      </c>
      <c r="AR52" s="25">
        <f t="shared" si="35"/>
        <v>64.1183333333333</v>
      </c>
      <c r="AS52" s="1">
        <f t="shared" si="36"/>
        <v>0.18</v>
      </c>
      <c r="AT52" s="2">
        <f>$E$3/12</f>
        <v>97.5833333333333</v>
      </c>
      <c r="AU52" s="1">
        <f t="shared" si="37"/>
        <v>282403.631068382</v>
      </c>
    </row>
    <row r="53" s="1" customFormat="1" spans="1:47">
      <c r="A53" s="6"/>
      <c r="B53" s="6"/>
      <c r="C53" s="9">
        <v>9</v>
      </c>
      <c r="D53" s="12">
        <v>21.740132025</v>
      </c>
      <c r="E53" s="13">
        <f t="shared" si="38"/>
        <v>26.3762126722581</v>
      </c>
      <c r="F53" s="9" t="s">
        <v>107</v>
      </c>
      <c r="G53" s="6">
        <v>10</v>
      </c>
      <c r="H53" s="11">
        <f t="shared" si="20"/>
        <v>21.740132025</v>
      </c>
      <c r="I53" s="11">
        <f t="shared" si="21"/>
        <v>294.890132025</v>
      </c>
      <c r="J53" s="11">
        <f t="shared" si="22"/>
        <v>0.241273516208855</v>
      </c>
      <c r="K53" s="11">
        <f t="shared" si="23"/>
        <v>64.1183333333333</v>
      </c>
      <c r="L53" s="11">
        <f t="shared" si="24"/>
        <v>0.641183333333333</v>
      </c>
      <c r="M53" s="6" t="s">
        <v>107</v>
      </c>
      <c r="N53" s="6"/>
      <c r="O53" s="11">
        <f t="shared" si="39"/>
        <v>1.53459234550644</v>
      </c>
      <c r="P53" s="11">
        <f t="shared" si="25"/>
        <v>0.370256491147534</v>
      </c>
      <c r="Q53" s="16">
        <f t="shared" si="26"/>
        <v>0.0666461684065561</v>
      </c>
      <c r="R53" s="11">
        <f t="shared" si="27"/>
        <v>0.115413</v>
      </c>
      <c r="S53" s="17">
        <f t="shared" si="28"/>
        <v>0.577458071504563</v>
      </c>
      <c r="T53" s="3">
        <v>0.01</v>
      </c>
      <c r="U53" s="18">
        <f t="shared" si="29"/>
        <v>0.00577458071504563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0.0338245807150456</v>
      </c>
      <c r="AR53" s="25">
        <f t="shared" si="35"/>
        <v>64.1183333333333</v>
      </c>
      <c r="AS53" s="1">
        <f t="shared" si="36"/>
        <v>0.18</v>
      </c>
      <c r="AT53" s="2">
        <f>$E$3/12</f>
        <v>97.5833333333333</v>
      </c>
      <c r="AU53" s="1">
        <f t="shared" si="37"/>
        <v>255233.457484818</v>
      </c>
    </row>
    <row r="54" s="1" customFormat="1" spans="1:47">
      <c r="A54" s="6"/>
      <c r="B54" s="6"/>
      <c r="C54" s="9">
        <v>10</v>
      </c>
      <c r="D54" s="12">
        <v>14.3075324573548</v>
      </c>
      <c r="E54" s="13">
        <f t="shared" si="38"/>
        <v>21.740132025</v>
      </c>
      <c r="F54" s="9" t="s">
        <v>107</v>
      </c>
      <c r="G54" s="6">
        <v>11</v>
      </c>
      <c r="H54" s="11">
        <f t="shared" si="20"/>
        <v>14.3075324573548</v>
      </c>
      <c r="I54" s="11">
        <f t="shared" si="21"/>
        <v>287.457532457355</v>
      </c>
      <c r="J54" s="11">
        <f t="shared" si="22"/>
        <v>0.102739558983176</v>
      </c>
      <c r="K54" s="11">
        <f t="shared" si="23"/>
        <v>64.1183333333333</v>
      </c>
      <c r="L54" s="11">
        <f t="shared" si="24"/>
        <v>0.641183333333333</v>
      </c>
      <c r="M54" s="6" t="s">
        <v>109</v>
      </c>
      <c r="N54" s="11">
        <f>(O53-P53)*$C$24/100</f>
        <v>1.10611906164096</v>
      </c>
      <c r="O54" s="11">
        <f t="shared" si="39"/>
        <v>0.699400126051278</v>
      </c>
      <c r="P54" s="11">
        <f t="shared" si="25"/>
        <v>0.0718560605032858</v>
      </c>
      <c r="Q54" s="16">
        <f t="shared" si="26"/>
        <v>0.0129340908905914</v>
      </c>
      <c r="R54" s="11">
        <f t="shared" si="27"/>
        <v>0.115413</v>
      </c>
      <c r="S54" s="17">
        <f t="shared" si="28"/>
        <v>0.112067885685247</v>
      </c>
      <c r="T54" s="3">
        <v>0.01</v>
      </c>
      <c r="U54" s="18">
        <f t="shared" si="29"/>
        <v>0.00112067885685247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0.0202206788568525</v>
      </c>
      <c r="AR54" s="25">
        <f t="shared" si="35"/>
        <v>64.1183333333333</v>
      </c>
      <c r="AS54" s="1">
        <f t="shared" si="36"/>
        <v>0.18</v>
      </c>
      <c r="AT54" s="2">
        <f>$E$3/12</f>
        <v>97.5833333333333</v>
      </c>
      <c r="AU54" s="1">
        <f t="shared" si="37"/>
        <v>152581.160452609</v>
      </c>
    </row>
    <row r="55" s="1" customFormat="1" spans="1:48">
      <c r="A55" s="6"/>
      <c r="B55" s="6"/>
      <c r="C55" s="9">
        <v>11</v>
      </c>
      <c r="D55" s="12">
        <v>9.39156363853333</v>
      </c>
      <c r="E55" s="13">
        <f t="shared" si="38"/>
        <v>14.3075324573548</v>
      </c>
      <c r="F55" s="9" t="s">
        <v>109</v>
      </c>
      <c r="G55" s="6">
        <v>12</v>
      </c>
      <c r="H55" s="11">
        <f t="shared" si="20"/>
        <v>9.39156363853333</v>
      </c>
      <c r="I55" s="11">
        <f t="shared" si="21"/>
        <v>282.541563638533</v>
      </c>
      <c r="J55" s="11">
        <f t="shared" si="22"/>
        <v>0.0569887146390662</v>
      </c>
      <c r="K55" s="11">
        <f t="shared" si="23"/>
        <v>64.1183333333333</v>
      </c>
      <c r="L55" s="11">
        <f t="shared" si="24"/>
        <v>0.641183333333333</v>
      </c>
      <c r="M55" s="6" t="s">
        <v>107</v>
      </c>
      <c r="N55" s="6"/>
      <c r="O55" s="11">
        <f t="shared" si="39"/>
        <v>1.26872739888133</v>
      </c>
      <c r="P55" s="11">
        <f t="shared" si="25"/>
        <v>0.0723031436896126</v>
      </c>
      <c r="Q55" s="16">
        <f t="shared" si="26"/>
        <v>0.0130145658641303</v>
      </c>
      <c r="R55" s="11">
        <f t="shared" si="27"/>
        <v>0.115413</v>
      </c>
      <c r="S55" s="17">
        <f t="shared" si="28"/>
        <v>0.11276516392547</v>
      </c>
      <c r="T55" s="3">
        <v>0.01</v>
      </c>
      <c r="U55" s="18">
        <f t="shared" si="29"/>
        <v>0.0011276516392547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0.0202276516392547</v>
      </c>
      <c r="AR55" s="25">
        <f t="shared" si="35"/>
        <v>64.1183333333333</v>
      </c>
      <c r="AS55" s="1">
        <f t="shared" si="36"/>
        <v>0.18</v>
      </c>
      <c r="AT55" s="2">
        <f>$E$3/12</f>
        <v>97.5833333333333</v>
      </c>
      <c r="AU55" s="1">
        <f t="shared" si="37"/>
        <v>152633.775660934</v>
      </c>
      <c r="AV55" s="1">
        <f>SUM(AU44:AU55)</f>
        <v>2669458.95685193</v>
      </c>
    </row>
    <row r="56" s="1" customFormat="1" spans="1:46">
      <c r="A56" s="6"/>
      <c r="B56" s="6"/>
      <c r="C56" s="9">
        <v>12</v>
      </c>
      <c r="D56" s="12">
        <v>3.64629683519355</v>
      </c>
      <c r="E56" s="13">
        <f t="shared" si="38"/>
        <v>9.39156363853333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4</v>
      </c>
      <c r="E60" s="9"/>
      <c r="F60" s="9"/>
      <c r="G60" s="6">
        <v>1</v>
      </c>
      <c r="H60" s="11">
        <f t="shared" ref="H60:H71" si="40">E61</f>
        <v>4</v>
      </c>
      <c r="I60" s="11">
        <f t="shared" ref="I60:I71" si="41">H60+273.15</f>
        <v>277.15</v>
      </c>
      <c r="J60" s="11">
        <f t="shared" ref="J60:J71" si="42">EXP(($C$18*(I60-$C$16))/($C$19*I60*$C$16))</f>
        <v>0.0291499847697819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0.040218233986868</v>
      </c>
      <c r="Q60" s="16">
        <f t="shared" ref="Q60:Q71" si="46">P60*$B$62</f>
        <v>0.0040218233986868</v>
      </c>
      <c r="R60" s="11">
        <f t="shared" ref="R60:R71" si="47">L60*$B$62</f>
        <v>0.13797</v>
      </c>
      <c r="S60" s="17">
        <f t="shared" ref="S60:S71" si="48">Q60/R60</f>
        <v>0.0291499847697818</v>
      </c>
      <c r="T60" s="3">
        <v>0.01</v>
      </c>
      <c r="U60" s="18">
        <f t="shared" ref="U60:U71" si="49">S60*T60</f>
        <v>0.000291499847697818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0.0125914998476978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13.9583333333333</v>
      </c>
      <c r="AU60" s="1">
        <f t="shared" ref="AU60:AU71" si="57">AT60*10000*AS60*0.67*AR60*AQ60</f>
        <v>16246.8996070147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2.45761129825806</v>
      </c>
      <c r="E61" s="13">
        <f t="shared" ref="E61:E72" si="58">D60</f>
        <v>4</v>
      </c>
      <c r="F61" s="9" t="s">
        <v>107</v>
      </c>
      <c r="G61" s="6">
        <v>2</v>
      </c>
      <c r="H61" s="11">
        <f t="shared" si="40"/>
        <v>2.45761129825806</v>
      </c>
      <c r="I61" s="11">
        <f t="shared" si="41"/>
        <v>275.607611298258</v>
      </c>
      <c r="J61" s="11">
        <f t="shared" si="42"/>
        <v>0.0239470546698246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2.71918176601313</v>
      </c>
      <c r="P61" s="11">
        <f t="shared" si="45"/>
        <v>0.0651163944079066</v>
      </c>
      <c r="Q61" s="16">
        <f t="shared" si="46"/>
        <v>0.00651163944079066</v>
      </c>
      <c r="R61" s="11">
        <f t="shared" si="47"/>
        <v>0.13797</v>
      </c>
      <c r="S61" s="17">
        <f t="shared" si="48"/>
        <v>0.0471960530607426</v>
      </c>
      <c r="T61" s="3">
        <v>0.01</v>
      </c>
      <c r="U61" s="18">
        <f t="shared" si="49"/>
        <v>0.000471960530607426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0.0127719605306074</v>
      </c>
      <c r="AR61" s="25">
        <f t="shared" si="55"/>
        <v>137.97</v>
      </c>
      <c r="AS61" s="1">
        <f t="shared" si="56"/>
        <v>0.1</v>
      </c>
      <c r="AT61" s="2">
        <f>$E$5/12</f>
        <v>13.9583333333333</v>
      </c>
      <c r="AU61" s="1">
        <f t="shared" si="57"/>
        <v>16479.7492781189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5.19680633353571</v>
      </c>
      <c r="E62" s="13">
        <f t="shared" si="58"/>
        <v>2.45761129825806</v>
      </c>
      <c r="F62" s="9" t="s">
        <v>107</v>
      </c>
      <c r="G62" s="6">
        <v>3</v>
      </c>
      <c r="H62" s="11">
        <f t="shared" si="40"/>
        <v>5.19680633353571</v>
      </c>
      <c r="I62" s="11">
        <f t="shared" si="41"/>
        <v>278.346806333536</v>
      </c>
      <c r="J62" s="11">
        <f t="shared" si="42"/>
        <v>0.0339032397359907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4.03376537160522</v>
      </c>
      <c r="P62" s="11">
        <f t="shared" si="45"/>
        <v>0.13675771443227</v>
      </c>
      <c r="Q62" s="16">
        <f t="shared" si="46"/>
        <v>0.013675771443227</v>
      </c>
      <c r="R62" s="11">
        <f t="shared" si="47"/>
        <v>0.13797</v>
      </c>
      <c r="S62" s="17">
        <f t="shared" si="48"/>
        <v>0.0991213411845109</v>
      </c>
      <c r="T62" s="3">
        <v>0.01</v>
      </c>
      <c r="U62" s="18">
        <f t="shared" si="49"/>
        <v>0.000991213411845109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0.0132912134118451</v>
      </c>
      <c r="AR62" s="25">
        <f t="shared" si="55"/>
        <v>137.97</v>
      </c>
      <c r="AS62" s="1">
        <f t="shared" si="56"/>
        <v>0.1</v>
      </c>
      <c r="AT62" s="2">
        <f>$E$5/12</f>
        <v>13.9583333333333</v>
      </c>
      <c r="AU62" s="1">
        <f t="shared" si="57"/>
        <v>17149.7448730968</v>
      </c>
    </row>
    <row r="63" s="1" customFormat="1" spans="1:47">
      <c r="A63" s="6"/>
      <c r="B63" s="6"/>
      <c r="C63" s="9">
        <v>3</v>
      </c>
      <c r="D63" s="12">
        <v>9.35559920416129</v>
      </c>
      <c r="E63" s="13">
        <f t="shared" si="58"/>
        <v>5.19680633353571</v>
      </c>
      <c r="F63" s="9" t="s">
        <v>107</v>
      </c>
      <c r="G63" s="6">
        <v>4</v>
      </c>
      <c r="H63" s="11">
        <f t="shared" si="40"/>
        <v>9.35559920416129</v>
      </c>
      <c r="I63" s="11">
        <f t="shared" si="41"/>
        <v>282.505599204161</v>
      </c>
      <c r="J63" s="11">
        <f t="shared" si="42"/>
        <v>0.0567392458875704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5.27670765717295</v>
      </c>
      <c r="P63" s="11">
        <f t="shared" si="45"/>
        <v>0.299396413237162</v>
      </c>
      <c r="Q63" s="16">
        <f t="shared" si="46"/>
        <v>0.0299396413237162</v>
      </c>
      <c r="R63" s="11">
        <f t="shared" si="47"/>
        <v>0.13797</v>
      </c>
      <c r="S63" s="17">
        <f t="shared" si="48"/>
        <v>0.2170010967871</v>
      </c>
      <c r="T63" s="3">
        <v>0.01</v>
      </c>
      <c r="U63" s="18">
        <f t="shared" si="49"/>
        <v>0.002170010967871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0.020220010967871</v>
      </c>
      <c r="AR63" s="25">
        <f t="shared" si="55"/>
        <v>137.97</v>
      </c>
      <c r="AS63" s="1">
        <f t="shared" si="56"/>
        <v>0.1</v>
      </c>
      <c r="AT63" s="2">
        <f>$E$5/12</f>
        <v>13.9583333333333</v>
      </c>
      <c r="AU63" s="1">
        <f t="shared" si="57"/>
        <v>26090.02042817</v>
      </c>
    </row>
    <row r="64" s="1" customFormat="1" spans="1:47">
      <c r="A64" s="6"/>
      <c r="B64" s="6"/>
      <c r="C64" s="9">
        <v>4</v>
      </c>
      <c r="D64" s="12">
        <v>16.9662748086333</v>
      </c>
      <c r="E64" s="13">
        <f t="shared" si="58"/>
        <v>9.35559920416129</v>
      </c>
      <c r="F64" s="9" t="s">
        <v>107</v>
      </c>
      <c r="G64" s="6">
        <v>5</v>
      </c>
      <c r="H64" s="11">
        <f t="shared" si="40"/>
        <v>16.9662748086333</v>
      </c>
      <c r="I64" s="11">
        <f t="shared" si="41"/>
        <v>290.116274808633</v>
      </c>
      <c r="J64" s="11">
        <f t="shared" si="42"/>
        <v>0.140136193140551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4.728445681739</v>
      </c>
      <c r="O64" s="11">
        <f t="shared" si="59"/>
        <v>1.62856556219679</v>
      </c>
      <c r="P64" s="11">
        <f t="shared" si="45"/>
        <v>0.228220978166059</v>
      </c>
      <c r="Q64" s="16">
        <f t="shared" si="46"/>
        <v>0.0228220978166059</v>
      </c>
      <c r="R64" s="11">
        <f t="shared" si="47"/>
        <v>0.13797</v>
      </c>
      <c r="S64" s="17">
        <f t="shared" si="48"/>
        <v>0.165413479862332</v>
      </c>
      <c r="T64" s="3">
        <v>0.01</v>
      </c>
      <c r="U64" s="18">
        <f t="shared" si="49"/>
        <v>0.00165413479862332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0.0197041347986233</v>
      </c>
      <c r="AR64" s="25">
        <f t="shared" si="55"/>
        <v>137.97</v>
      </c>
      <c r="AS64" s="1">
        <f t="shared" si="56"/>
        <v>0.1</v>
      </c>
      <c r="AT64" s="2">
        <f>$E$5/12</f>
        <v>13.9583333333333</v>
      </c>
      <c r="AU64" s="1">
        <f t="shared" si="57"/>
        <v>25424.3818280988</v>
      </c>
    </row>
    <row r="65" s="1" customFormat="1" spans="1:47">
      <c r="A65" s="6"/>
      <c r="B65" s="6"/>
      <c r="C65" s="9">
        <v>5</v>
      </c>
      <c r="D65" s="12">
        <v>22.6214979045161</v>
      </c>
      <c r="E65" s="13">
        <f t="shared" si="58"/>
        <v>16.9662748086333</v>
      </c>
      <c r="F65" s="9" t="s">
        <v>109</v>
      </c>
      <c r="G65" s="6">
        <v>6</v>
      </c>
      <c r="H65" s="11">
        <f t="shared" si="40"/>
        <v>22.6214979045161</v>
      </c>
      <c r="I65" s="11">
        <f t="shared" si="41"/>
        <v>295.771497904516</v>
      </c>
      <c r="J65" s="11">
        <f t="shared" si="42"/>
        <v>0.266219784790404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2.78004458403073</v>
      </c>
      <c r="P65" s="11">
        <f t="shared" si="45"/>
        <v>0.740102870868389</v>
      </c>
      <c r="Q65" s="16">
        <f t="shared" si="46"/>
        <v>0.0740102870868389</v>
      </c>
      <c r="R65" s="11">
        <f t="shared" si="47"/>
        <v>0.13797</v>
      </c>
      <c r="S65" s="17">
        <f t="shared" si="48"/>
        <v>0.536423041870254</v>
      </c>
      <c r="T65" s="3">
        <v>0.01</v>
      </c>
      <c r="U65" s="18">
        <f t="shared" si="49"/>
        <v>0.00536423041870254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0.0234142304187025</v>
      </c>
      <c r="AR65" s="25">
        <f t="shared" si="55"/>
        <v>137.97</v>
      </c>
      <c r="AS65" s="1">
        <f t="shared" si="56"/>
        <v>0.1</v>
      </c>
      <c r="AT65" s="2">
        <f>$E$5/12</f>
        <v>13.9583333333333</v>
      </c>
      <c r="AU65" s="1">
        <f t="shared" si="57"/>
        <v>30211.5439454754</v>
      </c>
    </row>
    <row r="66" s="1" customFormat="1" spans="1:47">
      <c r="A66" s="6"/>
      <c r="B66" s="6"/>
      <c r="C66" s="9">
        <v>6</v>
      </c>
      <c r="D66" s="12">
        <v>24.792811388</v>
      </c>
      <c r="E66" s="13">
        <f t="shared" si="58"/>
        <v>22.6214979045161</v>
      </c>
      <c r="F66" s="9" t="s">
        <v>107</v>
      </c>
      <c r="G66" s="6">
        <v>7</v>
      </c>
      <c r="H66" s="11">
        <f t="shared" si="40"/>
        <v>24.792811388</v>
      </c>
      <c r="I66" s="11">
        <f t="shared" si="41"/>
        <v>297.942811388</v>
      </c>
      <c r="J66" s="11">
        <f t="shared" si="42"/>
        <v>0.338401350617184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3.41964171316234</v>
      </c>
      <c r="P66" s="11">
        <f t="shared" si="45"/>
        <v>1.157211374361</v>
      </c>
      <c r="Q66" s="16">
        <f t="shared" si="46"/>
        <v>0.1157211374361</v>
      </c>
      <c r="R66" s="11">
        <f t="shared" si="47"/>
        <v>0.13797</v>
      </c>
      <c r="S66" s="17">
        <f t="shared" si="48"/>
        <v>0.838741301993909</v>
      </c>
      <c r="T66" s="3">
        <v>0.01</v>
      </c>
      <c r="U66" s="18">
        <f t="shared" si="49"/>
        <v>0.00838741301993909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0.0315874130199391</v>
      </c>
      <c r="AR66" s="25">
        <f t="shared" si="55"/>
        <v>137.97</v>
      </c>
      <c r="AS66" s="1">
        <f t="shared" si="56"/>
        <v>0.1</v>
      </c>
      <c r="AT66" s="2">
        <f>$E$5/12</f>
        <v>13.9583333333333</v>
      </c>
      <c r="AU66" s="1">
        <f t="shared" si="57"/>
        <v>40757.4581573052</v>
      </c>
    </row>
    <row r="67" s="1" customFormat="1" spans="1:47">
      <c r="A67" s="6"/>
      <c r="B67" s="6"/>
      <c r="C67" s="9">
        <v>7</v>
      </c>
      <c r="D67" s="12">
        <v>28.3167123541936</v>
      </c>
      <c r="E67" s="13">
        <f t="shared" si="58"/>
        <v>24.792811388</v>
      </c>
      <c r="F67" s="9" t="s">
        <v>107</v>
      </c>
      <c r="G67" s="6">
        <v>8</v>
      </c>
      <c r="H67" s="11">
        <f t="shared" si="40"/>
        <v>28.3167123541936</v>
      </c>
      <c r="I67" s="11">
        <f t="shared" si="41"/>
        <v>301.466712354194</v>
      </c>
      <c r="J67" s="11">
        <f t="shared" si="42"/>
        <v>0.495831414623722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3.64213033880134</v>
      </c>
      <c r="P67" s="11">
        <f t="shared" si="45"/>
        <v>1.80588263813185</v>
      </c>
      <c r="Q67" s="16">
        <f t="shared" si="46"/>
        <v>0.180588263813185</v>
      </c>
      <c r="R67" s="11">
        <f t="shared" si="47"/>
        <v>0.13797</v>
      </c>
      <c r="S67" s="17">
        <f t="shared" si="48"/>
        <v>1.30889514976578</v>
      </c>
      <c r="T67" s="3">
        <v>0.01</v>
      </c>
      <c r="U67" s="18">
        <f t="shared" si="49"/>
        <v>0.0130889514976578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0.0362889514976578</v>
      </c>
      <c r="AR67" s="25">
        <f t="shared" si="55"/>
        <v>137.97</v>
      </c>
      <c r="AS67" s="1">
        <f t="shared" si="56"/>
        <v>0.1</v>
      </c>
      <c r="AT67" s="2">
        <f>$E$5/12</f>
        <v>13.9583333333333</v>
      </c>
      <c r="AU67" s="1">
        <f t="shared" si="57"/>
        <v>46823.8858720289</v>
      </c>
    </row>
    <row r="68" s="1" customFormat="1" spans="1:47">
      <c r="A68" s="6"/>
      <c r="B68" s="6"/>
      <c r="C68" s="9">
        <v>8</v>
      </c>
      <c r="D68" s="12">
        <v>26.3762126722581</v>
      </c>
      <c r="E68" s="13">
        <f t="shared" si="58"/>
        <v>28.3167123541936</v>
      </c>
      <c r="F68" s="9" t="s">
        <v>107</v>
      </c>
      <c r="G68" s="6">
        <v>9</v>
      </c>
      <c r="H68" s="11">
        <f t="shared" si="40"/>
        <v>26.3762126722581</v>
      </c>
      <c r="I68" s="11">
        <f t="shared" si="41"/>
        <v>299.526212672258</v>
      </c>
      <c r="J68" s="11">
        <f t="shared" si="42"/>
        <v>0.402216682386824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3.2159477006695</v>
      </c>
      <c r="P68" s="11">
        <f t="shared" si="45"/>
        <v>1.29350781489282</v>
      </c>
      <c r="Q68" s="16">
        <f t="shared" si="46"/>
        <v>0.129350781489282</v>
      </c>
      <c r="R68" s="11">
        <f t="shared" si="47"/>
        <v>0.13797</v>
      </c>
      <c r="S68" s="17">
        <f t="shared" si="48"/>
        <v>0.937528314048577</v>
      </c>
      <c r="T68" s="3">
        <v>0.01</v>
      </c>
      <c r="U68" s="18">
        <f t="shared" si="49"/>
        <v>0.00937528314048577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0.0274252831404858</v>
      </c>
      <c r="AR68" s="25">
        <f t="shared" si="55"/>
        <v>137.97</v>
      </c>
      <c r="AS68" s="1">
        <f t="shared" si="56"/>
        <v>0.1</v>
      </c>
      <c r="AT68" s="2">
        <f>$E$5/12</f>
        <v>13.9583333333333</v>
      </c>
      <c r="AU68" s="1">
        <f t="shared" si="57"/>
        <v>35387.0330990706</v>
      </c>
    </row>
    <row r="69" s="1" customFormat="1" spans="1:47">
      <c r="A69" s="6"/>
      <c r="B69" s="6"/>
      <c r="C69" s="9">
        <v>9</v>
      </c>
      <c r="D69" s="12">
        <v>21.740132025</v>
      </c>
      <c r="E69" s="13">
        <f t="shared" si="58"/>
        <v>26.3762126722581</v>
      </c>
      <c r="F69" s="9" t="s">
        <v>107</v>
      </c>
      <c r="G69" s="6">
        <v>10</v>
      </c>
      <c r="H69" s="11">
        <f t="shared" si="40"/>
        <v>21.740132025</v>
      </c>
      <c r="I69" s="11">
        <f t="shared" si="41"/>
        <v>294.890132025</v>
      </c>
      <c r="J69" s="11">
        <f t="shared" si="42"/>
        <v>0.241273516208855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3.30213988577668</v>
      </c>
      <c r="P69" s="11">
        <f t="shared" si="45"/>
        <v>0.796718901254845</v>
      </c>
      <c r="Q69" s="16">
        <f t="shared" si="46"/>
        <v>0.0796718901254845</v>
      </c>
      <c r="R69" s="11">
        <f t="shared" si="47"/>
        <v>0.13797</v>
      </c>
      <c r="S69" s="17">
        <f t="shared" si="48"/>
        <v>0.577458071504563</v>
      </c>
      <c r="T69" s="3">
        <v>0.01</v>
      </c>
      <c r="U69" s="18">
        <f t="shared" si="49"/>
        <v>0.00577458071504563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0.0238245807150456</v>
      </c>
      <c r="AR69" s="25">
        <f t="shared" si="55"/>
        <v>137.97</v>
      </c>
      <c r="AS69" s="1">
        <f t="shared" si="56"/>
        <v>0.1</v>
      </c>
      <c r="AT69" s="2">
        <f>$E$5/12</f>
        <v>13.9583333333333</v>
      </c>
      <c r="AU69" s="1">
        <f t="shared" si="57"/>
        <v>30741.0217796521</v>
      </c>
    </row>
    <row r="70" s="1" customFormat="1" spans="1:47">
      <c r="A70" s="6"/>
      <c r="B70" s="6"/>
      <c r="C70" s="9">
        <v>10</v>
      </c>
      <c r="D70" s="12">
        <v>14.3075324573548</v>
      </c>
      <c r="E70" s="13">
        <f t="shared" si="58"/>
        <v>21.740132025</v>
      </c>
      <c r="F70" s="9" t="s">
        <v>107</v>
      </c>
      <c r="G70" s="6">
        <v>11</v>
      </c>
      <c r="H70" s="11">
        <f t="shared" si="40"/>
        <v>14.3075324573548</v>
      </c>
      <c r="I70" s="11">
        <f t="shared" si="41"/>
        <v>287.457532457355</v>
      </c>
      <c r="J70" s="11">
        <f t="shared" si="42"/>
        <v>0.102739558983176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2.38014993529574</v>
      </c>
      <c r="O70" s="11">
        <f t="shared" si="59"/>
        <v>1.50497104922609</v>
      </c>
      <c r="P70" s="11">
        <f t="shared" si="45"/>
        <v>0.154620061879936</v>
      </c>
      <c r="Q70" s="16">
        <f t="shared" si="46"/>
        <v>0.0154620061879936</v>
      </c>
      <c r="R70" s="11">
        <f t="shared" si="47"/>
        <v>0.13797</v>
      </c>
      <c r="S70" s="17">
        <f t="shared" si="48"/>
        <v>0.112067885685247</v>
      </c>
      <c r="T70" s="3">
        <v>0.01</v>
      </c>
      <c r="U70" s="18">
        <f t="shared" si="49"/>
        <v>0.00112067885685247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0.0134206788568525</v>
      </c>
      <c r="AR70" s="25">
        <f t="shared" si="55"/>
        <v>137.97</v>
      </c>
      <c r="AS70" s="1">
        <f t="shared" si="56"/>
        <v>0.1</v>
      </c>
      <c r="AT70" s="2">
        <f>$E$5/12</f>
        <v>13.9583333333333</v>
      </c>
      <c r="AU70" s="1">
        <f t="shared" si="57"/>
        <v>17316.7950349563</v>
      </c>
    </row>
    <row r="71" s="1" customFormat="1" spans="1:48">
      <c r="A71" s="6"/>
      <c r="B71" s="6"/>
      <c r="C71" s="9">
        <v>11</v>
      </c>
      <c r="D71" s="12">
        <v>9.39156363853333</v>
      </c>
      <c r="E71" s="13">
        <f t="shared" si="58"/>
        <v>14.3075324573548</v>
      </c>
      <c r="F71" s="9" t="s">
        <v>109</v>
      </c>
      <c r="G71" s="6">
        <v>12</v>
      </c>
      <c r="H71" s="11">
        <f t="shared" si="40"/>
        <v>9.39156363853333</v>
      </c>
      <c r="I71" s="11">
        <f t="shared" si="41"/>
        <v>282.541563638533</v>
      </c>
      <c r="J71" s="11">
        <f t="shared" si="42"/>
        <v>0.0569887146390662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2.73005098734615</v>
      </c>
      <c r="P71" s="11">
        <f t="shared" si="45"/>
        <v>0.155582096667971</v>
      </c>
      <c r="Q71" s="16">
        <f t="shared" si="46"/>
        <v>0.0155582096667971</v>
      </c>
      <c r="R71" s="11">
        <f t="shared" si="47"/>
        <v>0.13797</v>
      </c>
      <c r="S71" s="17">
        <f t="shared" si="48"/>
        <v>0.11276516392547</v>
      </c>
      <c r="T71" s="3">
        <v>0.01</v>
      </c>
      <c r="U71" s="18">
        <f t="shared" si="49"/>
        <v>0.0011276516392547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0.0134276516392547</v>
      </c>
      <c r="AR71" s="25">
        <f t="shared" si="55"/>
        <v>137.97</v>
      </c>
      <c r="AS71" s="1">
        <f t="shared" si="56"/>
        <v>0.1</v>
      </c>
      <c r="AT71" s="2">
        <f>$E$5/12</f>
        <v>13.9583333333333</v>
      </c>
      <c r="AU71" s="1">
        <f t="shared" si="57"/>
        <v>17325.7920644636</v>
      </c>
      <c r="AV71" s="1">
        <f>SUM(AU60:AU71)</f>
        <v>319954.325967451</v>
      </c>
    </row>
    <row r="72" s="1" customFormat="1" spans="1:46">
      <c r="A72" s="6"/>
      <c r="B72" s="6"/>
      <c r="C72" s="9">
        <v>12</v>
      </c>
      <c r="D72" s="12">
        <v>3.64629683519355</v>
      </c>
      <c r="E72" s="13">
        <f t="shared" si="58"/>
        <v>9.39156363853333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4</v>
      </c>
      <c r="E76" s="9"/>
      <c r="F76" s="9"/>
      <c r="G76" s="6">
        <v>1</v>
      </c>
      <c r="H76" s="11">
        <f t="shared" ref="H76:H87" si="60">E77</f>
        <v>4</v>
      </c>
      <c r="I76" s="11">
        <f t="shared" ref="I76:I87" si="61">H76+273.15</f>
        <v>277.15</v>
      </c>
      <c r="J76" s="11">
        <f t="shared" ref="J76:J87" si="62">EXP(($C$18*(I76-$C$16))/($C$19*I76*$C$16))</f>
        <v>0.0291499847697819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0.00228133853721806</v>
      </c>
      <c r="Q76" s="16">
        <f t="shared" ref="Q76:Q87" si="66">P76*$B$78</f>
        <v>0.000296574009838348</v>
      </c>
      <c r="R76" s="11">
        <f t="shared" ref="R76:R87" si="67">L76*$B$78</f>
        <v>0.0101740708333333</v>
      </c>
      <c r="S76" s="17">
        <f t="shared" ref="S76:S87" si="68">Q76/R76</f>
        <v>0.0291499847697819</v>
      </c>
      <c r="T76" s="3">
        <v>0.01</v>
      </c>
      <c r="U76" s="18">
        <f t="shared" ref="U76:U87" si="69">S76*T76</f>
        <v>0.000291499847697819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0.0118914998476978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17.4083333333333</v>
      </c>
      <c r="AU76" s="1">
        <f t="shared" ref="AU76:AU87" si="77">AT76*10000*AS76*0.67*AR76*AQ76</f>
        <v>1411.11818362681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2.45761129825806</v>
      </c>
      <c r="E77" s="13">
        <f t="shared" ref="E77:E88" si="78">D76</f>
        <v>4</v>
      </c>
      <c r="F77" s="9" t="s">
        <v>107</v>
      </c>
      <c r="G77" s="6">
        <v>2</v>
      </c>
      <c r="H77" s="11">
        <f t="shared" si="60"/>
        <v>2.45761129825806</v>
      </c>
      <c r="I77" s="11">
        <f t="shared" si="61"/>
        <v>275.607611298258</v>
      </c>
      <c r="J77" s="11">
        <f t="shared" si="62"/>
        <v>0.0239470546698246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0.154242828129449</v>
      </c>
      <c r="P77" s="11">
        <f t="shared" si="65"/>
        <v>0.00369366143764426</v>
      </c>
      <c r="Q77" s="16">
        <f t="shared" si="66"/>
        <v>0.000480175986893754</v>
      </c>
      <c r="R77" s="11">
        <f t="shared" si="67"/>
        <v>0.0101740708333333</v>
      </c>
      <c r="S77" s="17">
        <f t="shared" si="68"/>
        <v>0.0471960530607428</v>
      </c>
      <c r="T77" s="3">
        <v>0.01</v>
      </c>
      <c r="U77" s="18">
        <f t="shared" si="69"/>
        <v>0.000471960530607428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0.0120719605306074</v>
      </c>
      <c r="AR77" s="25">
        <f t="shared" si="74"/>
        <v>7.82620833333333</v>
      </c>
      <c r="AS77" s="1">
        <f t="shared" si="75"/>
        <v>0.13</v>
      </c>
      <c r="AT77" s="2">
        <f t="shared" si="76"/>
        <v>17.4083333333333</v>
      </c>
      <c r="AU77" s="1">
        <f t="shared" si="77"/>
        <v>1432.53275322231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5.19680633353571</v>
      </c>
      <c r="E78" s="13">
        <f t="shared" si="78"/>
        <v>2.45761129825806</v>
      </c>
      <c r="F78" s="9" t="s">
        <v>107</v>
      </c>
      <c r="G78" s="6">
        <v>3</v>
      </c>
      <c r="H78" s="11">
        <f t="shared" si="60"/>
        <v>5.19680633353571</v>
      </c>
      <c r="I78" s="11">
        <f t="shared" si="61"/>
        <v>278.346806333536</v>
      </c>
      <c r="J78" s="11">
        <f t="shared" si="62"/>
        <v>0.0339032397359907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0.228811250025138</v>
      </c>
      <c r="P78" s="11">
        <f t="shared" si="65"/>
        <v>0.00775744266389396</v>
      </c>
      <c r="Q78" s="16">
        <f t="shared" si="66"/>
        <v>0.00100846754630621</v>
      </c>
      <c r="R78" s="11">
        <f t="shared" si="67"/>
        <v>0.0101740708333333</v>
      </c>
      <c r="S78" s="17">
        <f t="shared" si="68"/>
        <v>0.0991213411845112</v>
      </c>
      <c r="T78" s="3">
        <v>0.01</v>
      </c>
      <c r="U78" s="18">
        <f t="shared" si="69"/>
        <v>0.000991213411845112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0.0125912134118451</v>
      </c>
      <c r="AR78" s="25">
        <f t="shared" si="74"/>
        <v>7.82620833333333</v>
      </c>
      <c r="AS78" s="1">
        <f t="shared" si="75"/>
        <v>0.13</v>
      </c>
      <c r="AT78" s="2">
        <f t="shared" si="76"/>
        <v>17.4083333333333</v>
      </c>
      <c r="AU78" s="1">
        <f t="shared" si="77"/>
        <v>1494.15047949735</v>
      </c>
    </row>
    <row r="79" s="1" customFormat="1" spans="1:47">
      <c r="A79" s="6"/>
      <c r="B79" s="6"/>
      <c r="C79" s="9">
        <v>3</v>
      </c>
      <c r="D79" s="12">
        <v>9.35559920416129</v>
      </c>
      <c r="E79" s="13">
        <f t="shared" si="78"/>
        <v>5.19680633353571</v>
      </c>
      <c r="F79" s="9" t="s">
        <v>107</v>
      </c>
      <c r="G79" s="6">
        <v>4</v>
      </c>
      <c r="H79" s="11">
        <f t="shared" si="60"/>
        <v>9.35559920416129</v>
      </c>
      <c r="I79" s="11">
        <f t="shared" si="61"/>
        <v>282.505599204161</v>
      </c>
      <c r="J79" s="11">
        <f t="shared" si="62"/>
        <v>0.0567392458875704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0.299315890694577</v>
      </c>
      <c r="P79" s="11">
        <f t="shared" si="65"/>
        <v>0.0169829579201767</v>
      </c>
      <c r="Q79" s="16">
        <f t="shared" si="66"/>
        <v>0.00220778452962298</v>
      </c>
      <c r="R79" s="11">
        <f t="shared" si="67"/>
        <v>0.0101740708333333</v>
      </c>
      <c r="S79" s="17">
        <f t="shared" si="68"/>
        <v>0.217001096787101</v>
      </c>
      <c r="T79" s="3">
        <v>0.01</v>
      </c>
      <c r="U79" s="18">
        <f t="shared" si="69"/>
        <v>0.00217001096787101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0.021270010967871</v>
      </c>
      <c r="AR79" s="25">
        <f t="shared" si="74"/>
        <v>7.82620833333333</v>
      </c>
      <c r="AS79" s="1">
        <f t="shared" si="75"/>
        <v>0.13</v>
      </c>
      <c r="AT79" s="2">
        <f t="shared" si="76"/>
        <v>17.4083333333333</v>
      </c>
      <c r="AU79" s="1">
        <f t="shared" si="77"/>
        <v>2524.02973780597</v>
      </c>
    </row>
    <row r="80" s="1" customFormat="1" spans="1:47">
      <c r="A80" s="6"/>
      <c r="B80" s="6"/>
      <c r="C80" s="9">
        <v>4</v>
      </c>
      <c r="D80" s="12">
        <v>16.9662748086333</v>
      </c>
      <c r="E80" s="13">
        <f t="shared" si="78"/>
        <v>9.35559920416129</v>
      </c>
      <c r="F80" s="9" t="s">
        <v>107</v>
      </c>
      <c r="G80" s="6">
        <v>5</v>
      </c>
      <c r="H80" s="11">
        <f t="shared" si="60"/>
        <v>16.9662748086333</v>
      </c>
      <c r="I80" s="11">
        <f t="shared" si="61"/>
        <v>290.116274808633</v>
      </c>
      <c r="J80" s="11">
        <f t="shared" si="62"/>
        <v>0.140136193140551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0.26821628613568</v>
      </c>
      <c r="O80" s="11">
        <f t="shared" si="79"/>
        <v>0.0923787299720533</v>
      </c>
      <c r="P80" s="11">
        <f t="shared" si="65"/>
        <v>0.0129456035454425</v>
      </c>
      <c r="Q80" s="16">
        <f t="shared" si="66"/>
        <v>0.00168292846090752</v>
      </c>
      <c r="R80" s="11">
        <f t="shared" si="67"/>
        <v>0.0101740708333333</v>
      </c>
      <c r="S80" s="17">
        <f t="shared" si="68"/>
        <v>0.165413479862332</v>
      </c>
      <c r="T80" s="3">
        <v>0.01</v>
      </c>
      <c r="U80" s="18">
        <f t="shared" si="69"/>
        <v>0.00165413479862332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0.0207541347986233</v>
      </c>
      <c r="AR80" s="25">
        <f t="shared" si="74"/>
        <v>7.82620833333333</v>
      </c>
      <c r="AS80" s="1">
        <f t="shared" si="75"/>
        <v>0.13</v>
      </c>
      <c r="AT80" s="2">
        <f t="shared" si="76"/>
        <v>17.4083333333333</v>
      </c>
      <c r="AU80" s="1">
        <f t="shared" si="77"/>
        <v>2462.81271285128</v>
      </c>
    </row>
    <row r="81" s="1" customFormat="1" spans="1:47">
      <c r="A81" s="6"/>
      <c r="B81" s="6"/>
      <c r="C81" s="9">
        <v>5</v>
      </c>
      <c r="D81" s="12">
        <v>22.6214979045161</v>
      </c>
      <c r="E81" s="13">
        <f t="shared" si="78"/>
        <v>16.9662748086333</v>
      </c>
      <c r="F81" s="9" t="s">
        <v>109</v>
      </c>
      <c r="G81" s="6">
        <v>6</v>
      </c>
      <c r="H81" s="11">
        <f t="shared" si="60"/>
        <v>22.6214979045161</v>
      </c>
      <c r="I81" s="11">
        <f t="shared" si="61"/>
        <v>295.771497904516</v>
      </c>
      <c r="J81" s="11">
        <f t="shared" si="62"/>
        <v>0.266219784790404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0.157695209759944</v>
      </c>
      <c r="P81" s="11">
        <f t="shared" si="65"/>
        <v>0.04198158480477</v>
      </c>
      <c r="Q81" s="16">
        <f t="shared" si="66"/>
        <v>0.0054576060246201</v>
      </c>
      <c r="R81" s="11">
        <f t="shared" si="67"/>
        <v>0.0101740708333333</v>
      </c>
      <c r="S81" s="17">
        <f t="shared" si="68"/>
        <v>0.536423041870256</v>
      </c>
      <c r="T81" s="3">
        <v>0.01</v>
      </c>
      <c r="U81" s="18">
        <f t="shared" si="69"/>
        <v>0.00536423041870256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0.0244642304187026</v>
      </c>
      <c r="AR81" s="25">
        <f t="shared" si="74"/>
        <v>7.82620833333333</v>
      </c>
      <c r="AS81" s="1">
        <f t="shared" si="75"/>
        <v>0.13</v>
      </c>
      <c r="AT81" s="2">
        <f t="shared" si="76"/>
        <v>17.4083333333333</v>
      </c>
      <c r="AU81" s="1">
        <f t="shared" si="77"/>
        <v>2903.07537605954</v>
      </c>
    </row>
    <row r="82" s="1" customFormat="1" spans="1:47">
      <c r="A82" s="6"/>
      <c r="B82" s="6"/>
      <c r="C82" s="9">
        <v>6</v>
      </c>
      <c r="D82" s="12">
        <v>24.792811388</v>
      </c>
      <c r="E82" s="13">
        <f t="shared" si="78"/>
        <v>22.6214979045161</v>
      </c>
      <c r="F82" s="9" t="s">
        <v>107</v>
      </c>
      <c r="G82" s="6">
        <v>7</v>
      </c>
      <c r="H82" s="11">
        <f t="shared" si="60"/>
        <v>24.792811388</v>
      </c>
      <c r="I82" s="11">
        <f t="shared" si="61"/>
        <v>297.942811388</v>
      </c>
      <c r="J82" s="11">
        <f t="shared" si="62"/>
        <v>0.338401350617184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0.193975708288507</v>
      </c>
      <c r="P82" s="11">
        <f t="shared" si="65"/>
        <v>0.0656416416717558</v>
      </c>
      <c r="Q82" s="16">
        <f t="shared" si="66"/>
        <v>0.00853341341732826</v>
      </c>
      <c r="R82" s="11">
        <f t="shared" si="67"/>
        <v>0.0101740708333333</v>
      </c>
      <c r="S82" s="17">
        <f t="shared" si="68"/>
        <v>0.838741301993912</v>
      </c>
      <c r="T82" s="3">
        <v>0.01</v>
      </c>
      <c r="U82" s="18">
        <f t="shared" si="69"/>
        <v>0.00838741301993912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0.0332874130199391</v>
      </c>
      <c r="AR82" s="25">
        <f t="shared" si="74"/>
        <v>7.82620833333333</v>
      </c>
      <c r="AS82" s="1">
        <f t="shared" si="75"/>
        <v>0.13</v>
      </c>
      <c r="AT82" s="2">
        <f t="shared" si="76"/>
        <v>17.4083333333333</v>
      </c>
      <c r="AU82" s="1">
        <f t="shared" si="77"/>
        <v>3950.08824790304</v>
      </c>
    </row>
    <row r="83" s="1" customFormat="1" spans="1:47">
      <c r="A83" s="6"/>
      <c r="B83" s="6"/>
      <c r="C83" s="9">
        <v>7</v>
      </c>
      <c r="D83" s="12">
        <v>28.3167123541936</v>
      </c>
      <c r="E83" s="13">
        <f t="shared" si="78"/>
        <v>24.792811388</v>
      </c>
      <c r="F83" s="9" t="s">
        <v>107</v>
      </c>
      <c r="G83" s="6">
        <v>8</v>
      </c>
      <c r="H83" s="11">
        <f t="shared" si="60"/>
        <v>28.3167123541936</v>
      </c>
      <c r="I83" s="11">
        <f t="shared" si="61"/>
        <v>301.466712354194</v>
      </c>
      <c r="J83" s="11">
        <f t="shared" si="62"/>
        <v>0.495831414623722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0.206596149950085</v>
      </c>
      <c r="P83" s="11">
        <f t="shared" si="65"/>
        <v>0.102436861285565</v>
      </c>
      <c r="Q83" s="16">
        <f t="shared" si="66"/>
        <v>0.0133167919671235</v>
      </c>
      <c r="R83" s="11">
        <f t="shared" si="67"/>
        <v>0.0101740708333333</v>
      </c>
      <c r="S83" s="17">
        <f t="shared" si="68"/>
        <v>1.30889514976578</v>
      </c>
      <c r="T83" s="3">
        <v>0.01</v>
      </c>
      <c r="U83" s="18">
        <f t="shared" si="69"/>
        <v>0.0130889514976578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0.0379889514976578</v>
      </c>
      <c r="AR83" s="25">
        <f t="shared" si="74"/>
        <v>7.82620833333333</v>
      </c>
      <c r="AS83" s="1">
        <f t="shared" si="75"/>
        <v>0.13</v>
      </c>
      <c r="AT83" s="2">
        <f t="shared" si="76"/>
        <v>17.4083333333333</v>
      </c>
      <c r="AU83" s="1">
        <f t="shared" si="77"/>
        <v>4508.00159120719</v>
      </c>
    </row>
    <row r="84" s="1" customFormat="1" spans="1:47">
      <c r="A84" s="6"/>
      <c r="B84" s="6"/>
      <c r="C84" s="9">
        <v>8</v>
      </c>
      <c r="D84" s="12">
        <v>26.3762126722581</v>
      </c>
      <c r="E84" s="13">
        <f t="shared" si="78"/>
        <v>28.3167123541936</v>
      </c>
      <c r="F84" s="9" t="s">
        <v>107</v>
      </c>
      <c r="G84" s="6">
        <v>9</v>
      </c>
      <c r="H84" s="11">
        <f t="shared" si="60"/>
        <v>26.3762126722581</v>
      </c>
      <c r="I84" s="11">
        <f t="shared" si="61"/>
        <v>299.526212672258</v>
      </c>
      <c r="J84" s="11">
        <f t="shared" si="62"/>
        <v>0.402216682386824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0.182421371997853</v>
      </c>
      <c r="P84" s="11">
        <f t="shared" si="65"/>
        <v>0.0733729190414292</v>
      </c>
      <c r="Q84" s="16">
        <f t="shared" si="66"/>
        <v>0.0095384794753858</v>
      </c>
      <c r="R84" s="11">
        <f t="shared" si="67"/>
        <v>0.0101740708333333</v>
      </c>
      <c r="S84" s="17">
        <f t="shared" si="68"/>
        <v>0.93752831404858</v>
      </c>
      <c r="T84" s="3">
        <v>0.01</v>
      </c>
      <c r="U84" s="18">
        <f t="shared" si="69"/>
        <v>0.0093752831404858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0.0284752831404858</v>
      </c>
      <c r="AR84" s="25">
        <f t="shared" si="74"/>
        <v>7.82620833333333</v>
      </c>
      <c r="AS84" s="1">
        <f t="shared" si="75"/>
        <v>0.13</v>
      </c>
      <c r="AT84" s="2">
        <f t="shared" si="76"/>
        <v>17.4083333333333</v>
      </c>
      <c r="AU84" s="1">
        <f t="shared" si="77"/>
        <v>3379.05145171747</v>
      </c>
    </row>
    <row r="85" s="1" customFormat="1" spans="1:47">
      <c r="A85" s="6"/>
      <c r="B85" s="6"/>
      <c r="C85" s="9">
        <v>9</v>
      </c>
      <c r="D85" s="12">
        <v>21.740132025</v>
      </c>
      <c r="E85" s="13">
        <f t="shared" si="78"/>
        <v>26.3762126722581</v>
      </c>
      <c r="F85" s="9" t="s">
        <v>107</v>
      </c>
      <c r="G85" s="6">
        <v>10</v>
      </c>
      <c r="H85" s="11">
        <f t="shared" si="60"/>
        <v>21.740132025</v>
      </c>
      <c r="I85" s="11">
        <f t="shared" si="61"/>
        <v>294.890132025</v>
      </c>
      <c r="J85" s="11">
        <f t="shared" si="62"/>
        <v>0.241273516208855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0.187310536289757</v>
      </c>
      <c r="P85" s="11">
        <f t="shared" si="65"/>
        <v>0.045193071713596</v>
      </c>
      <c r="Q85" s="16">
        <f t="shared" si="66"/>
        <v>0.00587509932276749</v>
      </c>
      <c r="R85" s="11">
        <f t="shared" si="67"/>
        <v>0.0101740708333333</v>
      </c>
      <c r="S85" s="17">
        <f t="shared" si="68"/>
        <v>0.577458071504565</v>
      </c>
      <c r="T85" s="3">
        <v>0.01</v>
      </c>
      <c r="U85" s="18">
        <f t="shared" si="69"/>
        <v>0.00577458071504565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0.0248745807150456</v>
      </c>
      <c r="AR85" s="25">
        <f t="shared" si="74"/>
        <v>7.82620833333333</v>
      </c>
      <c r="AS85" s="1">
        <f t="shared" si="75"/>
        <v>0.13</v>
      </c>
      <c r="AT85" s="2">
        <f t="shared" si="76"/>
        <v>17.4083333333333</v>
      </c>
      <c r="AU85" s="1">
        <f t="shared" si="77"/>
        <v>2951.77005480004</v>
      </c>
    </row>
    <row r="86" s="1" customFormat="1" spans="1:47">
      <c r="A86" s="6"/>
      <c r="B86" s="6"/>
      <c r="C86" s="9">
        <v>10</v>
      </c>
      <c r="D86" s="12">
        <v>14.3075324573548</v>
      </c>
      <c r="E86" s="13">
        <f t="shared" si="78"/>
        <v>21.740132025</v>
      </c>
      <c r="F86" s="9" t="s">
        <v>107</v>
      </c>
      <c r="G86" s="6">
        <v>11</v>
      </c>
      <c r="H86" s="11">
        <f t="shared" si="60"/>
        <v>14.3075324573548</v>
      </c>
      <c r="I86" s="11">
        <f t="shared" si="61"/>
        <v>287.457532457355</v>
      </c>
      <c r="J86" s="11">
        <f t="shared" si="62"/>
        <v>0.102739558983176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0.135011591347353</v>
      </c>
      <c r="O86" s="11">
        <f t="shared" si="79"/>
        <v>0.0853679565621414</v>
      </c>
      <c r="P86" s="11">
        <f t="shared" si="65"/>
        <v>0.0087706662084893</v>
      </c>
      <c r="Q86" s="16">
        <f t="shared" si="66"/>
        <v>0.00114018660710361</v>
      </c>
      <c r="R86" s="11">
        <f t="shared" si="67"/>
        <v>0.0101740708333333</v>
      </c>
      <c r="S86" s="17">
        <f t="shared" si="68"/>
        <v>0.112067885685248</v>
      </c>
      <c r="T86" s="3">
        <v>0.01</v>
      </c>
      <c r="U86" s="18">
        <f t="shared" si="69"/>
        <v>0.00112067885685248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0.0127206788568525</v>
      </c>
      <c r="AR86" s="25">
        <f t="shared" si="74"/>
        <v>7.82620833333333</v>
      </c>
      <c r="AS86" s="1">
        <f t="shared" si="75"/>
        <v>0.13</v>
      </c>
      <c r="AT86" s="2">
        <f t="shared" si="76"/>
        <v>17.4083333333333</v>
      </c>
      <c r="AU86" s="1">
        <f t="shared" si="77"/>
        <v>1509.51364191934</v>
      </c>
    </row>
    <row r="87" s="1" customFormat="1" spans="1:48">
      <c r="A87" s="6"/>
      <c r="B87" s="6"/>
      <c r="C87" s="9">
        <v>11</v>
      </c>
      <c r="D87" s="12">
        <v>9.39156363853333</v>
      </c>
      <c r="E87" s="13">
        <f t="shared" si="78"/>
        <v>14.3075324573548</v>
      </c>
      <c r="F87" s="9" t="s">
        <v>109</v>
      </c>
      <c r="G87" s="6">
        <v>12</v>
      </c>
      <c r="H87" s="11">
        <f t="shared" si="60"/>
        <v>9.39156363853333</v>
      </c>
      <c r="I87" s="11">
        <f t="shared" si="61"/>
        <v>282.541563638533</v>
      </c>
      <c r="J87" s="11">
        <f t="shared" si="62"/>
        <v>0.0569887146390662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0.154859373686985</v>
      </c>
      <c r="P87" s="11">
        <f t="shared" si="65"/>
        <v>0.00882523665623212</v>
      </c>
      <c r="Q87" s="16">
        <f t="shared" si="66"/>
        <v>0.00114728076531018</v>
      </c>
      <c r="R87" s="11">
        <f t="shared" si="67"/>
        <v>0.0101740708333333</v>
      </c>
      <c r="S87" s="17">
        <f t="shared" si="68"/>
        <v>0.11276516392547</v>
      </c>
      <c r="T87" s="3">
        <v>0.01</v>
      </c>
      <c r="U87" s="18">
        <f t="shared" si="69"/>
        <v>0.0011276516392547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0.0127276516392547</v>
      </c>
      <c r="AR87" s="25">
        <f t="shared" si="74"/>
        <v>7.82620833333333</v>
      </c>
      <c r="AS87" s="1">
        <f t="shared" si="75"/>
        <v>0.13</v>
      </c>
      <c r="AT87" s="2">
        <f t="shared" si="76"/>
        <v>17.4083333333333</v>
      </c>
      <c r="AU87" s="1">
        <f t="shared" si="77"/>
        <v>1510.34107497356</v>
      </c>
      <c r="AV87" s="1">
        <f>SUM(AU76:AU87)</f>
        <v>30036.4853055839</v>
      </c>
    </row>
    <row r="88" s="1" customFormat="1" spans="1:46">
      <c r="A88" s="6"/>
      <c r="B88" s="6"/>
      <c r="C88" s="9">
        <v>12</v>
      </c>
      <c r="D88" s="12">
        <v>3.64629683519355</v>
      </c>
      <c r="E88" s="13">
        <f t="shared" si="78"/>
        <v>9.39156363853333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4</v>
      </c>
      <c r="E91" s="9"/>
      <c r="F91" s="9"/>
      <c r="G91" s="6">
        <v>1</v>
      </c>
      <c r="H91" s="11">
        <f t="shared" ref="H91:H102" si="80">E92</f>
        <v>4</v>
      </c>
      <c r="I91" s="11">
        <f t="shared" ref="I91:I102" si="81">H91+273.15</f>
        <v>277.15</v>
      </c>
      <c r="J91" s="11">
        <f t="shared" ref="J91:J102" si="82">EXP(($C$18*(I91-$C$16))/($C$19*I91*$C$16))</f>
        <v>0.0291499847697819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0.00221306684372184</v>
      </c>
      <c r="Q91" s="16">
        <f t="shared" ref="Q91:Q102" si="86">P91*$B$93</f>
        <v>0.000398352031869931</v>
      </c>
      <c r="R91" s="11">
        <f t="shared" ref="R91:R102" si="87">L91*$B$93</f>
        <v>0.0136656</v>
      </c>
      <c r="S91" s="17">
        <f t="shared" ref="S91:S102" si="88">Q91/R91</f>
        <v>0.0291499847697819</v>
      </c>
      <c r="T91" s="3">
        <v>0.01</v>
      </c>
      <c r="U91" s="18">
        <f t="shared" ref="U91:U102" si="89">S91*T91</f>
        <v>0.000291499847697819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0.0150914998476978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258.416666666667</v>
      </c>
      <c r="AU91" s="1">
        <f t="shared" ref="AU91:AU102" si="96">AT91*10000*AS91*0.67*AR91*AQ91</f>
        <v>35707.2522091793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2.45761129825806</v>
      </c>
      <c r="E92" s="13">
        <f t="shared" ref="E92:E103" si="97">D91</f>
        <v>4</v>
      </c>
      <c r="F92" s="9" t="s">
        <v>107</v>
      </c>
      <c r="G92" s="6">
        <v>2</v>
      </c>
      <c r="H92" s="11">
        <f t="shared" si="80"/>
        <v>2.45761129825806</v>
      </c>
      <c r="I92" s="11">
        <f t="shared" si="81"/>
        <v>275.607611298258</v>
      </c>
      <c r="J92" s="11">
        <f t="shared" si="82"/>
        <v>0.0239470546698246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0.149626933156278</v>
      </c>
      <c r="P92" s="11">
        <f t="shared" si="85"/>
        <v>0.00358312434837158</v>
      </c>
      <c r="Q92" s="16">
        <f t="shared" si="86"/>
        <v>0.000644962382706884</v>
      </c>
      <c r="R92" s="11">
        <f t="shared" si="87"/>
        <v>0.0136656</v>
      </c>
      <c r="S92" s="17">
        <f t="shared" si="88"/>
        <v>0.0471960530607426</v>
      </c>
      <c r="T92" s="3">
        <v>0.01</v>
      </c>
      <c r="U92" s="18">
        <f t="shared" si="89"/>
        <v>0.000471960530607426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0.0152719605306074</v>
      </c>
      <c r="AR92" s="25">
        <f t="shared" si="93"/>
        <v>7.592</v>
      </c>
      <c r="AS92" s="1">
        <f t="shared" si="94"/>
        <v>0.18</v>
      </c>
      <c r="AT92" s="2">
        <f t="shared" si="95"/>
        <v>258.416666666667</v>
      </c>
      <c r="AU92" s="1">
        <f t="shared" si="96"/>
        <v>36134.2313155322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5.19680633353571</v>
      </c>
      <c r="E93" s="13">
        <f t="shared" si="97"/>
        <v>2.45761129825806</v>
      </c>
      <c r="F93" s="9" t="s">
        <v>107</v>
      </c>
      <c r="G93" s="6">
        <v>3</v>
      </c>
      <c r="H93" s="11">
        <f t="shared" si="80"/>
        <v>5.19680633353571</v>
      </c>
      <c r="I93" s="11">
        <f t="shared" si="81"/>
        <v>278.346806333536</v>
      </c>
      <c r="J93" s="11">
        <f t="shared" si="82"/>
        <v>0.0339032397359907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0.221963808807907</v>
      </c>
      <c r="P93" s="11">
        <f t="shared" si="85"/>
        <v>0.00752529222272807</v>
      </c>
      <c r="Q93" s="16">
        <f t="shared" si="86"/>
        <v>0.00135455260009105</v>
      </c>
      <c r="R93" s="11">
        <f t="shared" si="87"/>
        <v>0.0136656</v>
      </c>
      <c r="S93" s="17">
        <f t="shared" si="88"/>
        <v>0.0991213411845109</v>
      </c>
      <c r="T93" s="3">
        <v>0.01</v>
      </c>
      <c r="U93" s="18">
        <f t="shared" si="89"/>
        <v>0.000991213411845109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0.0157912134118451</v>
      </c>
      <c r="AR93" s="25">
        <f t="shared" si="93"/>
        <v>7.592</v>
      </c>
      <c r="AS93" s="1">
        <f t="shared" si="94"/>
        <v>0.18</v>
      </c>
      <c r="AT93" s="2">
        <f t="shared" si="95"/>
        <v>258.416666666667</v>
      </c>
      <c r="AU93" s="1">
        <f t="shared" si="96"/>
        <v>37362.8099046593</v>
      </c>
    </row>
    <row r="94" s="1" customFormat="1" spans="1:47">
      <c r="A94" s="6"/>
      <c r="B94" s="6"/>
      <c r="C94" s="9">
        <v>3</v>
      </c>
      <c r="D94" s="12">
        <v>9.35559920416129</v>
      </c>
      <c r="E94" s="13">
        <f t="shared" si="97"/>
        <v>5.19680633353571</v>
      </c>
      <c r="F94" s="9" t="s">
        <v>107</v>
      </c>
      <c r="G94" s="6">
        <v>4</v>
      </c>
      <c r="H94" s="11">
        <f t="shared" si="80"/>
        <v>9.35559920416129</v>
      </c>
      <c r="I94" s="11">
        <f t="shared" si="81"/>
        <v>282.505599204161</v>
      </c>
      <c r="J94" s="11">
        <f t="shared" si="82"/>
        <v>0.0567392458875704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0.290358516585179</v>
      </c>
      <c r="P94" s="11">
        <f t="shared" si="85"/>
        <v>0.0164747232680766</v>
      </c>
      <c r="Q94" s="16">
        <f t="shared" si="86"/>
        <v>0.00296545018825379</v>
      </c>
      <c r="R94" s="11">
        <f t="shared" si="87"/>
        <v>0.0136656</v>
      </c>
      <c r="S94" s="17">
        <f t="shared" si="88"/>
        <v>0.2170010967871</v>
      </c>
      <c r="T94" s="3">
        <v>0.01</v>
      </c>
      <c r="U94" s="18">
        <f t="shared" si="89"/>
        <v>0.002170010967871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0.029270010967871</v>
      </c>
      <c r="AR94" s="25">
        <f t="shared" si="93"/>
        <v>7.592</v>
      </c>
      <c r="AS94" s="1">
        <f t="shared" si="94"/>
        <v>0.18</v>
      </c>
      <c r="AT94" s="2">
        <f t="shared" si="95"/>
        <v>258.416666666667</v>
      </c>
      <c r="AU94" s="1">
        <f t="shared" si="96"/>
        <v>69254.3268954577</v>
      </c>
    </row>
    <row r="95" s="1" customFormat="1" spans="1:47">
      <c r="A95" s="6"/>
      <c r="B95" s="6"/>
      <c r="C95" s="9">
        <v>4</v>
      </c>
      <c r="D95" s="12">
        <v>16.9662748086333</v>
      </c>
      <c r="E95" s="13">
        <f t="shared" si="97"/>
        <v>9.35559920416129</v>
      </c>
      <c r="F95" s="9" t="s">
        <v>107</v>
      </c>
      <c r="G95" s="6">
        <v>5</v>
      </c>
      <c r="H95" s="11">
        <f t="shared" si="80"/>
        <v>16.9662748086333</v>
      </c>
      <c r="I95" s="11">
        <f t="shared" si="81"/>
        <v>290.116274808633</v>
      </c>
      <c r="J95" s="11">
        <f t="shared" si="82"/>
        <v>0.140136193140551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0.260189603651247</v>
      </c>
      <c r="O95" s="11">
        <f t="shared" si="98"/>
        <v>0.089614189665855</v>
      </c>
      <c r="P95" s="11">
        <f t="shared" si="85"/>
        <v>0.0125581913911482</v>
      </c>
      <c r="Q95" s="16">
        <f t="shared" si="86"/>
        <v>0.00226047445040668</v>
      </c>
      <c r="R95" s="11">
        <f t="shared" si="87"/>
        <v>0.0136656</v>
      </c>
      <c r="S95" s="17">
        <f t="shared" si="88"/>
        <v>0.165413479862332</v>
      </c>
      <c r="T95" s="3">
        <v>0.01</v>
      </c>
      <c r="U95" s="18">
        <f t="shared" si="89"/>
        <v>0.00165413479862332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0.0287541347986233</v>
      </c>
      <c r="AR95" s="25">
        <f t="shared" si="93"/>
        <v>7.592</v>
      </c>
      <c r="AS95" s="1">
        <f t="shared" si="94"/>
        <v>0.18</v>
      </c>
      <c r="AT95" s="2">
        <f t="shared" si="95"/>
        <v>258.416666666667</v>
      </c>
      <c r="AU95" s="1">
        <f t="shared" si="96"/>
        <v>68033.7377777471</v>
      </c>
    </row>
    <row r="96" s="1" customFormat="1" spans="1:47">
      <c r="A96" s="6"/>
      <c r="B96" s="6"/>
      <c r="C96" s="9">
        <v>5</v>
      </c>
      <c r="D96" s="12">
        <v>22.6214979045161</v>
      </c>
      <c r="E96" s="13">
        <f t="shared" si="97"/>
        <v>16.9662748086333</v>
      </c>
      <c r="F96" s="9" t="s">
        <v>109</v>
      </c>
      <c r="G96" s="6">
        <v>6</v>
      </c>
      <c r="H96" s="11">
        <f t="shared" si="80"/>
        <v>22.6214979045161</v>
      </c>
      <c r="I96" s="11">
        <f t="shared" si="81"/>
        <v>295.771497904516</v>
      </c>
      <c r="J96" s="11">
        <f t="shared" si="82"/>
        <v>0.266219784790404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0.152975998274707</v>
      </c>
      <c r="P96" s="11">
        <f t="shared" si="85"/>
        <v>0.0407252373387897</v>
      </c>
      <c r="Q96" s="16">
        <f t="shared" si="86"/>
        <v>0.00733054272098214</v>
      </c>
      <c r="R96" s="11">
        <f t="shared" si="87"/>
        <v>0.0136656</v>
      </c>
      <c r="S96" s="17">
        <f t="shared" si="88"/>
        <v>0.536423041870254</v>
      </c>
      <c r="T96" s="3">
        <v>0.01</v>
      </c>
      <c r="U96" s="18">
        <f t="shared" si="89"/>
        <v>0.00536423041870254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0.0324642304187025</v>
      </c>
      <c r="AR96" s="25">
        <f t="shared" si="93"/>
        <v>7.592</v>
      </c>
      <c r="AS96" s="1">
        <f t="shared" si="94"/>
        <v>0.18</v>
      </c>
      <c r="AT96" s="2">
        <f t="shared" si="95"/>
        <v>258.416666666667</v>
      </c>
      <c r="AU96" s="1">
        <f t="shared" si="96"/>
        <v>76812.0117308525</v>
      </c>
    </row>
    <row r="97" s="1" customFormat="1" spans="1:47">
      <c r="A97" s="6"/>
      <c r="B97" s="6"/>
      <c r="C97" s="9">
        <v>6</v>
      </c>
      <c r="D97" s="12">
        <v>24.792811388</v>
      </c>
      <c r="E97" s="13">
        <f t="shared" si="97"/>
        <v>22.6214979045161</v>
      </c>
      <c r="F97" s="9" t="s">
        <v>107</v>
      </c>
      <c r="G97" s="6">
        <v>7</v>
      </c>
      <c r="H97" s="11">
        <f t="shared" si="80"/>
        <v>24.792811388</v>
      </c>
      <c r="I97" s="11">
        <f t="shared" si="81"/>
        <v>297.942811388</v>
      </c>
      <c r="J97" s="11">
        <f t="shared" si="82"/>
        <v>0.338401350617184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0.188170760935917</v>
      </c>
      <c r="P97" s="11">
        <f t="shared" si="85"/>
        <v>0.0636772396473776</v>
      </c>
      <c r="Q97" s="16">
        <f t="shared" si="86"/>
        <v>0.011461903136528</v>
      </c>
      <c r="R97" s="11">
        <f t="shared" si="87"/>
        <v>0.0136656</v>
      </c>
      <c r="S97" s="17">
        <f t="shared" si="88"/>
        <v>0.838741301993909</v>
      </c>
      <c r="T97" s="3">
        <v>0.01</v>
      </c>
      <c r="U97" s="18">
        <f t="shared" si="89"/>
        <v>0.00838741301993909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0.0428874130199391</v>
      </c>
      <c r="AR97" s="25">
        <f t="shared" si="93"/>
        <v>7.592</v>
      </c>
      <c r="AS97" s="1">
        <f t="shared" si="94"/>
        <v>0.18</v>
      </c>
      <c r="AT97" s="2">
        <f t="shared" si="95"/>
        <v>258.416666666667</v>
      </c>
      <c r="AU97" s="1">
        <f t="shared" si="96"/>
        <v>101473.789136725</v>
      </c>
    </row>
    <row r="98" s="1" customFormat="1" spans="1:47">
      <c r="A98" s="6"/>
      <c r="B98" s="6"/>
      <c r="C98" s="9">
        <v>7</v>
      </c>
      <c r="D98" s="12">
        <v>28.3167123541936</v>
      </c>
      <c r="E98" s="13">
        <f t="shared" si="97"/>
        <v>24.792811388</v>
      </c>
      <c r="F98" s="9" t="s">
        <v>107</v>
      </c>
      <c r="G98" s="6">
        <v>8</v>
      </c>
      <c r="H98" s="11">
        <f t="shared" si="80"/>
        <v>28.3167123541936</v>
      </c>
      <c r="I98" s="11">
        <f t="shared" si="81"/>
        <v>301.466712354194</v>
      </c>
      <c r="J98" s="11">
        <f t="shared" si="82"/>
        <v>0.495831414623722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0.20041352128854</v>
      </c>
      <c r="P98" s="11">
        <f t="shared" si="85"/>
        <v>0.0993713197702179</v>
      </c>
      <c r="Q98" s="16">
        <f t="shared" si="86"/>
        <v>0.0178868375586392</v>
      </c>
      <c r="R98" s="11">
        <f t="shared" si="87"/>
        <v>0.0136656</v>
      </c>
      <c r="S98" s="17">
        <f t="shared" si="88"/>
        <v>1.30889514976578</v>
      </c>
      <c r="T98" s="3">
        <v>0.01</v>
      </c>
      <c r="U98" s="18">
        <f t="shared" si="89"/>
        <v>0.0130889514976578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0.0475889514976578</v>
      </c>
      <c r="AR98" s="25">
        <f t="shared" si="93"/>
        <v>7.592</v>
      </c>
      <c r="AS98" s="1">
        <f t="shared" si="94"/>
        <v>0.18</v>
      </c>
      <c r="AT98" s="2">
        <f t="shared" si="95"/>
        <v>258.416666666667</v>
      </c>
      <c r="AU98" s="1">
        <f t="shared" si="96"/>
        <v>112597.867054048</v>
      </c>
    </row>
    <row r="99" s="1" customFormat="1" spans="1:47">
      <c r="A99" s="6"/>
      <c r="B99" s="6"/>
      <c r="C99" s="9">
        <v>8</v>
      </c>
      <c r="D99" s="12">
        <v>26.3762126722581</v>
      </c>
      <c r="E99" s="13">
        <f t="shared" si="97"/>
        <v>28.3167123541936</v>
      </c>
      <c r="F99" s="9" t="s">
        <v>107</v>
      </c>
      <c r="G99" s="6">
        <v>9</v>
      </c>
      <c r="H99" s="11">
        <f t="shared" si="80"/>
        <v>26.3762126722581</v>
      </c>
      <c r="I99" s="11">
        <f t="shared" si="81"/>
        <v>299.526212672258</v>
      </c>
      <c r="J99" s="11">
        <f t="shared" si="82"/>
        <v>0.402216682386824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0.176962201518322</v>
      </c>
      <c r="P99" s="11">
        <f t="shared" si="85"/>
        <v>0.071177149602568</v>
      </c>
      <c r="Q99" s="16">
        <f t="shared" si="86"/>
        <v>0.0128118869284622</v>
      </c>
      <c r="R99" s="11">
        <f t="shared" si="87"/>
        <v>0.0136656</v>
      </c>
      <c r="S99" s="17">
        <f t="shared" si="88"/>
        <v>0.937528314048577</v>
      </c>
      <c r="T99" s="3">
        <v>0.01</v>
      </c>
      <c r="U99" s="18">
        <f t="shared" si="89"/>
        <v>0.00937528314048577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0.0364752831404858</v>
      </c>
      <c r="AR99" s="25">
        <f t="shared" si="93"/>
        <v>7.592</v>
      </c>
      <c r="AS99" s="1">
        <f t="shared" si="94"/>
        <v>0.18</v>
      </c>
      <c r="AT99" s="2">
        <f t="shared" si="95"/>
        <v>258.416666666667</v>
      </c>
      <c r="AU99" s="1">
        <f t="shared" si="96"/>
        <v>86302.3654138151</v>
      </c>
    </row>
    <row r="100" s="1" customFormat="1" spans="1:47">
      <c r="A100" s="6"/>
      <c r="B100" s="6"/>
      <c r="C100" s="9">
        <v>9</v>
      </c>
      <c r="D100" s="12">
        <v>21.740132025</v>
      </c>
      <c r="E100" s="13">
        <f t="shared" si="97"/>
        <v>26.3762126722581</v>
      </c>
      <c r="F100" s="9" t="s">
        <v>107</v>
      </c>
      <c r="G100" s="6">
        <v>10</v>
      </c>
      <c r="H100" s="11">
        <f t="shared" si="80"/>
        <v>21.740132025</v>
      </c>
      <c r="I100" s="11">
        <f t="shared" si="81"/>
        <v>294.890132025</v>
      </c>
      <c r="J100" s="11">
        <f t="shared" si="82"/>
        <v>0.241273516208855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0.181705051915754</v>
      </c>
      <c r="P100" s="11">
        <f t="shared" si="85"/>
        <v>0.0438406167886264</v>
      </c>
      <c r="Q100" s="16">
        <f t="shared" si="86"/>
        <v>0.00789131102195275</v>
      </c>
      <c r="R100" s="11">
        <f t="shared" si="87"/>
        <v>0.0136656</v>
      </c>
      <c r="S100" s="17">
        <f t="shared" si="88"/>
        <v>0.577458071504563</v>
      </c>
      <c r="T100" s="3">
        <v>0.01</v>
      </c>
      <c r="U100" s="18">
        <f t="shared" si="89"/>
        <v>0.00577458071504563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0.0328745807150456</v>
      </c>
      <c r="AR100" s="25">
        <f t="shared" si="93"/>
        <v>7.592</v>
      </c>
      <c r="AS100" s="1">
        <f t="shared" si="94"/>
        <v>0.18</v>
      </c>
      <c r="AT100" s="2">
        <f t="shared" si="95"/>
        <v>258.416666666667</v>
      </c>
      <c r="AU100" s="1">
        <f t="shared" si="96"/>
        <v>77782.9212940838</v>
      </c>
    </row>
    <row r="101" s="1" customFormat="1" spans="1:47">
      <c r="A101" s="6"/>
      <c r="B101" s="6"/>
      <c r="C101" s="9">
        <v>10</v>
      </c>
      <c r="D101" s="12">
        <v>14.3075324573548</v>
      </c>
      <c r="E101" s="13">
        <f t="shared" si="97"/>
        <v>21.740132025</v>
      </c>
      <c r="F101" s="9" t="s">
        <v>107</v>
      </c>
      <c r="G101" s="6">
        <v>11</v>
      </c>
      <c r="H101" s="11">
        <f t="shared" si="80"/>
        <v>14.3075324573548</v>
      </c>
      <c r="I101" s="11">
        <f t="shared" si="81"/>
        <v>287.457532457355</v>
      </c>
      <c r="J101" s="11">
        <f t="shared" si="82"/>
        <v>0.102739558983176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0.130971213370771</v>
      </c>
      <c r="O101" s="11">
        <f t="shared" si="98"/>
        <v>0.0828132217563563</v>
      </c>
      <c r="P101" s="11">
        <f t="shared" si="85"/>
        <v>0.00850819388122397</v>
      </c>
      <c r="Q101" s="16">
        <f t="shared" si="86"/>
        <v>0.00153147489862032</v>
      </c>
      <c r="R101" s="11">
        <f t="shared" si="87"/>
        <v>0.0136656</v>
      </c>
      <c r="S101" s="17">
        <f t="shared" si="88"/>
        <v>0.112067885685247</v>
      </c>
      <c r="T101" s="3">
        <v>0.01</v>
      </c>
      <c r="U101" s="18">
        <f t="shared" si="89"/>
        <v>0.00112067885685247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0.0159206788568525</v>
      </c>
      <c r="AR101" s="25">
        <f t="shared" si="93"/>
        <v>7.592</v>
      </c>
      <c r="AS101" s="1">
        <f t="shared" si="94"/>
        <v>0.18</v>
      </c>
      <c r="AT101" s="2">
        <f t="shared" si="95"/>
        <v>258.416666666667</v>
      </c>
      <c r="AU101" s="1">
        <f t="shared" si="96"/>
        <v>37669.1316979804</v>
      </c>
    </row>
    <row r="102" s="1" customFormat="1" spans="1:48">
      <c r="A102" s="6"/>
      <c r="B102" s="6"/>
      <c r="C102" s="9">
        <v>11</v>
      </c>
      <c r="D102" s="12">
        <v>9.39156363853333</v>
      </c>
      <c r="E102" s="13">
        <f t="shared" si="97"/>
        <v>14.3075324573548</v>
      </c>
      <c r="F102" s="9" t="s">
        <v>109</v>
      </c>
      <c r="G102" s="6">
        <v>12</v>
      </c>
      <c r="H102" s="11">
        <f t="shared" si="80"/>
        <v>9.39156363853333</v>
      </c>
      <c r="I102" s="11">
        <f t="shared" si="81"/>
        <v>282.541563638533</v>
      </c>
      <c r="J102" s="11">
        <f t="shared" si="82"/>
        <v>0.0569887146390662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0.150225027875132</v>
      </c>
      <c r="P102" s="11">
        <f t="shared" si="85"/>
        <v>0.00856113124522168</v>
      </c>
      <c r="Q102" s="16">
        <f t="shared" si="86"/>
        <v>0.0015410036241399</v>
      </c>
      <c r="R102" s="11">
        <f t="shared" si="87"/>
        <v>0.0136656</v>
      </c>
      <c r="S102" s="17">
        <f t="shared" si="88"/>
        <v>0.11276516392547</v>
      </c>
      <c r="T102" s="3">
        <v>0.01</v>
      </c>
      <c r="U102" s="18">
        <f t="shared" si="89"/>
        <v>0.0011276516392547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0.0159276516392547</v>
      </c>
      <c r="AR102" s="25">
        <f t="shared" si="93"/>
        <v>7.592</v>
      </c>
      <c r="AS102" s="1">
        <f t="shared" si="94"/>
        <v>0.18</v>
      </c>
      <c r="AT102" s="2">
        <f t="shared" si="95"/>
        <v>258.416666666667</v>
      </c>
      <c r="AU102" s="1">
        <f t="shared" si="96"/>
        <v>37685.629653939</v>
      </c>
      <c r="AV102" s="1">
        <f>SUM(AU91:AU102)</f>
        <v>776816.07408402</v>
      </c>
    </row>
    <row r="103" s="1" customFormat="1" spans="1:46">
      <c r="A103" s="6"/>
      <c r="B103" s="6"/>
      <c r="C103" s="9">
        <v>12</v>
      </c>
      <c r="D103" s="12">
        <v>3.64629683519355</v>
      </c>
      <c r="E103" s="13">
        <f t="shared" si="97"/>
        <v>9.39156363853333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8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spans="1:78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spans="1:78">
      <c r="A107" s="6" t="s">
        <v>105</v>
      </c>
      <c r="B107" s="6">
        <f>F9</f>
        <v>108.2955</v>
      </c>
      <c r="C107" s="9" t="s">
        <v>106</v>
      </c>
      <c r="D107" s="10">
        <v>4</v>
      </c>
      <c r="E107" s="9"/>
      <c r="F107" s="9"/>
      <c r="G107" s="6">
        <v>1</v>
      </c>
      <c r="H107" s="11">
        <f t="shared" ref="H107:H118" si="99">E108</f>
        <v>4</v>
      </c>
      <c r="I107" s="11">
        <f t="shared" ref="I107:I118" si="100">H107+273.15</f>
        <v>277.15</v>
      </c>
      <c r="J107" s="11">
        <f t="shared" ref="J107:J118" si="101">EXP(($C$18*(I107-$C$16))/($C$19*I107*$C$16))</f>
        <v>0.0291499847697819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107</v>
      </c>
      <c r="N107" s="6"/>
      <c r="O107" s="11">
        <f>L107</f>
        <v>2.43664875</v>
      </c>
      <c r="P107" s="11">
        <f t="shared" ref="P107:P118" si="104">O107*J107</f>
        <v>0.071028273951808</v>
      </c>
      <c r="Q107" s="16">
        <f t="shared" ref="Q107:Q118" si="105">P107*$B$109</f>
        <v>0.0319627232783136</v>
      </c>
      <c r="R107" s="11">
        <f t="shared" ref="R107:R118" si="106">L107*$B$109</f>
        <v>1.0964919375</v>
      </c>
      <c r="S107" s="17">
        <f t="shared" ref="S107:S118" si="107">Q107/R107</f>
        <v>0.0291499847697819</v>
      </c>
      <c r="T107" s="3">
        <v>0.27</v>
      </c>
      <c r="U107" s="18">
        <f t="shared" ref="U107:U118" si="108">S107*T107</f>
        <v>0.0078704958878411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0.228772954510184</v>
      </c>
      <c r="AC107" s="25">
        <f t="shared" ref="AC107:AC118" si="110">$B$107/12</f>
        <v>9.024625</v>
      </c>
      <c r="AD107" s="1">
        <f t="shared" ref="AD107:AD118" si="111">$B$109</f>
        <v>0.45</v>
      </c>
      <c r="AE107" s="26">
        <f t="shared" ref="AE107:AE118" si="112">$E$9/12</f>
        <v>704.705833333333</v>
      </c>
      <c r="AF107" s="1">
        <f t="shared" ref="AF107:AF118" si="113">AE107*10000*AC107*AB107</f>
        <v>14549287.0424553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spans="1:78">
      <c r="A108" s="6" t="s">
        <v>108</v>
      </c>
      <c r="B108" s="6">
        <v>27</v>
      </c>
      <c r="C108" s="9">
        <v>1</v>
      </c>
      <c r="D108" s="12">
        <v>2.45761129825806</v>
      </c>
      <c r="E108" s="13">
        <f t="shared" ref="E108:E119" si="114">D107</f>
        <v>4</v>
      </c>
      <c r="F108" s="9" t="s">
        <v>107</v>
      </c>
      <c r="G108" s="6">
        <v>2</v>
      </c>
      <c r="H108" s="11">
        <f t="shared" si="99"/>
        <v>2.45761129825806</v>
      </c>
      <c r="I108" s="11">
        <f t="shared" si="100"/>
        <v>275.607611298258</v>
      </c>
      <c r="J108" s="11">
        <f t="shared" si="101"/>
        <v>0.0239470546698246</v>
      </c>
      <c r="K108" s="11">
        <f t="shared" si="102"/>
        <v>9.024625</v>
      </c>
      <c r="L108" s="11">
        <f t="shared" si="103"/>
        <v>2.43664875</v>
      </c>
      <c r="M108" s="6" t="s">
        <v>107</v>
      </c>
      <c r="N108" s="6"/>
      <c r="O108" s="11">
        <f t="shared" ref="O108:O118" si="115">L108+O107-P107-N108</f>
        <v>4.80226922604819</v>
      </c>
      <c r="P108" s="11">
        <f t="shared" si="104"/>
        <v>0.115000203695392</v>
      </c>
      <c r="Q108" s="16">
        <f t="shared" si="105"/>
        <v>0.0517500916629265</v>
      </c>
      <c r="R108" s="11">
        <f t="shared" si="106"/>
        <v>1.0964919375</v>
      </c>
      <c r="S108" s="17">
        <f t="shared" si="107"/>
        <v>0.0471960530607426</v>
      </c>
      <c r="T108" s="3">
        <v>0.27</v>
      </c>
      <c r="U108" s="18">
        <f t="shared" si="108"/>
        <v>0.0127429343264005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0.23024199469941</v>
      </c>
      <c r="AC108" s="25">
        <f t="shared" si="110"/>
        <v>9.024625</v>
      </c>
      <c r="AD108" s="1">
        <f t="shared" si="111"/>
        <v>0.45</v>
      </c>
      <c r="AE108" s="26">
        <f t="shared" si="112"/>
        <v>704.705833333333</v>
      </c>
      <c r="AF108" s="1">
        <f t="shared" si="113"/>
        <v>14642713.6777658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spans="1:78">
      <c r="A109" s="6" t="s">
        <v>70</v>
      </c>
      <c r="B109" s="6">
        <f>G9</f>
        <v>0.45</v>
      </c>
      <c r="C109" s="9">
        <v>2</v>
      </c>
      <c r="D109" s="12">
        <v>5.19680633353571</v>
      </c>
      <c r="E109" s="13">
        <f t="shared" si="114"/>
        <v>2.45761129825806</v>
      </c>
      <c r="F109" s="9" t="s">
        <v>107</v>
      </c>
      <c r="G109" s="6">
        <v>3</v>
      </c>
      <c r="H109" s="11">
        <f t="shared" si="99"/>
        <v>5.19680633353571</v>
      </c>
      <c r="I109" s="11">
        <f t="shared" si="100"/>
        <v>278.346806333536</v>
      </c>
      <c r="J109" s="11">
        <f t="shared" si="101"/>
        <v>0.0339032397359907</v>
      </c>
      <c r="K109" s="11">
        <f t="shared" si="102"/>
        <v>9.024625</v>
      </c>
      <c r="L109" s="11">
        <f t="shared" si="103"/>
        <v>2.43664875</v>
      </c>
      <c r="M109" s="6" t="s">
        <v>107</v>
      </c>
      <c r="N109" s="6"/>
      <c r="O109" s="11">
        <f t="shared" si="115"/>
        <v>7.1239177723528</v>
      </c>
      <c r="P109" s="11">
        <f t="shared" si="104"/>
        <v>0.241523892095562</v>
      </c>
      <c r="Q109" s="16">
        <f t="shared" si="105"/>
        <v>0.108685751443003</v>
      </c>
      <c r="R109" s="11">
        <f t="shared" si="106"/>
        <v>1.0964919375</v>
      </c>
      <c r="S109" s="17">
        <f t="shared" si="107"/>
        <v>0.0991213411845109</v>
      </c>
      <c r="T109" s="3">
        <v>0.27</v>
      </c>
      <c r="U109" s="18">
        <f t="shared" si="108"/>
        <v>0.0267627621198179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0.234468972779125</v>
      </c>
      <c r="AC109" s="25">
        <f t="shared" si="110"/>
        <v>9.024625</v>
      </c>
      <c r="AD109" s="1">
        <f t="shared" si="111"/>
        <v>0.45</v>
      </c>
      <c r="AE109" s="26">
        <f t="shared" si="112"/>
        <v>704.705833333333</v>
      </c>
      <c r="AF109" s="1">
        <f t="shared" si="113"/>
        <v>14911537.0512962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spans="1:78">
      <c r="A110" s="6"/>
      <c r="B110" s="6"/>
      <c r="C110" s="9">
        <v>3</v>
      </c>
      <c r="D110" s="12">
        <v>9.35559920416129</v>
      </c>
      <c r="E110" s="13">
        <f t="shared" si="114"/>
        <v>5.19680633353571</v>
      </c>
      <c r="F110" s="9" t="s">
        <v>107</v>
      </c>
      <c r="G110" s="6">
        <v>4</v>
      </c>
      <c r="H110" s="11">
        <f t="shared" si="99"/>
        <v>9.35559920416129</v>
      </c>
      <c r="I110" s="11">
        <f t="shared" si="100"/>
        <v>282.505599204161</v>
      </c>
      <c r="J110" s="11">
        <f t="shared" si="101"/>
        <v>0.0567392458875704</v>
      </c>
      <c r="K110" s="11">
        <f t="shared" si="102"/>
        <v>9.024625</v>
      </c>
      <c r="L110" s="11">
        <f t="shared" si="103"/>
        <v>2.43664875</v>
      </c>
      <c r="M110" s="6" t="s">
        <v>107</v>
      </c>
      <c r="N110" s="6"/>
      <c r="O110" s="11">
        <f t="shared" si="115"/>
        <v>9.31904263025724</v>
      </c>
      <c r="P110" s="11">
        <f t="shared" si="104"/>
        <v>0.528755451234916</v>
      </c>
      <c r="Q110" s="16">
        <f t="shared" si="105"/>
        <v>0.237939953055712</v>
      </c>
      <c r="R110" s="11">
        <f t="shared" si="106"/>
        <v>1.0964919375</v>
      </c>
      <c r="S110" s="17">
        <f t="shared" si="107"/>
        <v>0.2170010967871</v>
      </c>
      <c r="T110" s="3">
        <v>0.27</v>
      </c>
      <c r="U110" s="18">
        <f t="shared" si="108"/>
        <v>0.058590296132517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0.292864974283954</v>
      </c>
      <c r="AC110" s="25">
        <f t="shared" si="110"/>
        <v>9.024625</v>
      </c>
      <c r="AD110" s="1">
        <f t="shared" si="111"/>
        <v>0.45</v>
      </c>
      <c r="AE110" s="26">
        <f t="shared" si="112"/>
        <v>704.705833333333</v>
      </c>
      <c r="AF110" s="1">
        <f t="shared" si="113"/>
        <v>18625350.9933528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spans="1:78">
      <c r="A111" s="6"/>
      <c r="B111" s="6"/>
      <c r="C111" s="9">
        <v>4</v>
      </c>
      <c r="D111" s="12">
        <v>16.9662748086333</v>
      </c>
      <c r="E111" s="13">
        <f t="shared" si="114"/>
        <v>9.35559920416129</v>
      </c>
      <c r="F111" s="9" t="s">
        <v>107</v>
      </c>
      <c r="G111" s="6">
        <v>5</v>
      </c>
      <c r="H111" s="11">
        <f t="shared" si="99"/>
        <v>16.9662748086333</v>
      </c>
      <c r="I111" s="11">
        <f t="shared" si="100"/>
        <v>290.116274808633</v>
      </c>
      <c r="J111" s="11">
        <f t="shared" si="101"/>
        <v>0.140136193140551</v>
      </c>
      <c r="K111" s="11">
        <f t="shared" si="102"/>
        <v>9.024625</v>
      </c>
      <c r="L111" s="11">
        <f t="shared" si="103"/>
        <v>2.43664875</v>
      </c>
      <c r="M111" s="6" t="s">
        <v>109</v>
      </c>
      <c r="N111" s="11">
        <f>(O110-P110)*$C$24/100</f>
        <v>8.3507728200712</v>
      </c>
      <c r="O111" s="11">
        <f t="shared" si="115"/>
        <v>2.87616310895111</v>
      </c>
      <c r="P111" s="11">
        <f t="shared" si="104"/>
        <v>0.403054548939701</v>
      </c>
      <c r="Q111" s="16">
        <f t="shared" si="105"/>
        <v>0.181374547022865</v>
      </c>
      <c r="R111" s="11">
        <f t="shared" si="106"/>
        <v>1.0964919375</v>
      </c>
      <c r="S111" s="17">
        <f t="shared" si="107"/>
        <v>0.165413479862332</v>
      </c>
      <c r="T111" s="3">
        <v>0.27</v>
      </c>
      <c r="U111" s="18">
        <f t="shared" si="108"/>
        <v>0.0446616395628296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0.288665484328193</v>
      </c>
      <c r="AC111" s="25">
        <f t="shared" si="110"/>
        <v>9.024625</v>
      </c>
      <c r="AD111" s="1">
        <f t="shared" si="111"/>
        <v>0.45</v>
      </c>
      <c r="AE111" s="26">
        <f t="shared" si="112"/>
        <v>704.705833333333</v>
      </c>
      <c r="AF111" s="1">
        <f t="shared" si="113"/>
        <v>18358275.7836582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spans="1:78">
      <c r="A112" s="6"/>
      <c r="B112" s="6"/>
      <c r="C112" s="9">
        <v>5</v>
      </c>
      <c r="D112" s="12">
        <v>22.6214979045161</v>
      </c>
      <c r="E112" s="13">
        <f t="shared" si="114"/>
        <v>16.9662748086333</v>
      </c>
      <c r="F112" s="9" t="s">
        <v>109</v>
      </c>
      <c r="G112" s="6">
        <v>6</v>
      </c>
      <c r="H112" s="11">
        <f t="shared" si="99"/>
        <v>22.6214979045161</v>
      </c>
      <c r="I112" s="11">
        <f t="shared" si="100"/>
        <v>295.771497904516</v>
      </c>
      <c r="J112" s="11">
        <f t="shared" si="101"/>
        <v>0.266219784790404</v>
      </c>
      <c r="K112" s="11">
        <f t="shared" si="102"/>
        <v>9.024625</v>
      </c>
      <c r="L112" s="11">
        <f t="shared" si="103"/>
        <v>2.43664875</v>
      </c>
      <c r="M112" s="6" t="s">
        <v>107</v>
      </c>
      <c r="N112" s="6"/>
      <c r="O112" s="11">
        <f t="shared" si="115"/>
        <v>4.90975731001141</v>
      </c>
      <c r="P112" s="11">
        <f t="shared" si="104"/>
        <v>1.30707453444435</v>
      </c>
      <c r="Q112" s="16">
        <f t="shared" si="105"/>
        <v>0.588183540499958</v>
      </c>
      <c r="R112" s="11">
        <f t="shared" si="106"/>
        <v>1.0964919375</v>
      </c>
      <c r="S112" s="17">
        <f t="shared" si="107"/>
        <v>0.536423041870254</v>
      </c>
      <c r="T112" s="3">
        <v>0.27</v>
      </c>
      <c r="U112" s="18">
        <f t="shared" si="108"/>
        <v>0.144834221304969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0.334067517723448</v>
      </c>
      <c r="AC112" s="25">
        <f t="shared" si="110"/>
        <v>9.024625</v>
      </c>
      <c r="AD112" s="1">
        <f t="shared" si="111"/>
        <v>0.45</v>
      </c>
      <c r="AE112" s="26">
        <f t="shared" si="112"/>
        <v>704.705833333333</v>
      </c>
      <c r="AF112" s="1">
        <f t="shared" si="113"/>
        <v>21245711.571656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spans="1:78">
      <c r="A113" s="6"/>
      <c r="B113" s="6"/>
      <c r="C113" s="9">
        <v>6</v>
      </c>
      <c r="D113" s="12">
        <v>24.792811388</v>
      </c>
      <c r="E113" s="13">
        <f t="shared" si="114"/>
        <v>22.6214979045161</v>
      </c>
      <c r="F113" s="9" t="s">
        <v>107</v>
      </c>
      <c r="G113" s="6">
        <v>7</v>
      </c>
      <c r="H113" s="11">
        <f t="shared" si="99"/>
        <v>24.792811388</v>
      </c>
      <c r="I113" s="11">
        <f t="shared" si="100"/>
        <v>297.942811388</v>
      </c>
      <c r="J113" s="11">
        <f t="shared" si="101"/>
        <v>0.338401350617184</v>
      </c>
      <c r="K113" s="11">
        <f t="shared" si="102"/>
        <v>9.024625</v>
      </c>
      <c r="L113" s="11">
        <f t="shared" si="103"/>
        <v>2.43664875</v>
      </c>
      <c r="M113" s="6" t="s">
        <v>107</v>
      </c>
      <c r="N113" s="6"/>
      <c r="O113" s="11">
        <f t="shared" si="115"/>
        <v>6.03933152556706</v>
      </c>
      <c r="P113" s="11">
        <f t="shared" si="104"/>
        <v>2.04371794507683</v>
      </c>
      <c r="Q113" s="16">
        <f t="shared" si="105"/>
        <v>0.919673075284574</v>
      </c>
      <c r="R113" s="11">
        <f t="shared" si="106"/>
        <v>1.0964919375</v>
      </c>
      <c r="S113" s="17">
        <f t="shared" si="107"/>
        <v>0.838741301993909</v>
      </c>
      <c r="T113" s="3">
        <v>0.27</v>
      </c>
      <c r="U113" s="18">
        <f t="shared" si="108"/>
        <v>0.226460151538355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0.358677735688814</v>
      </c>
      <c r="AC113" s="25">
        <f t="shared" si="110"/>
        <v>9.024625</v>
      </c>
      <c r="AD113" s="1">
        <f t="shared" si="111"/>
        <v>0.45</v>
      </c>
      <c r="AE113" s="26">
        <f t="shared" si="112"/>
        <v>704.705833333333</v>
      </c>
      <c r="AF113" s="1">
        <f t="shared" si="113"/>
        <v>22810849.0509622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spans="1:78">
      <c r="A114" s="6"/>
      <c r="B114" s="6"/>
      <c r="C114" s="9">
        <v>7</v>
      </c>
      <c r="D114" s="12">
        <v>28.3167123541936</v>
      </c>
      <c r="E114" s="13">
        <f t="shared" si="114"/>
        <v>24.792811388</v>
      </c>
      <c r="F114" s="9" t="s">
        <v>107</v>
      </c>
      <c r="G114" s="6">
        <v>8</v>
      </c>
      <c r="H114" s="11">
        <f t="shared" si="99"/>
        <v>28.3167123541936</v>
      </c>
      <c r="I114" s="11">
        <f t="shared" si="100"/>
        <v>301.466712354194</v>
      </c>
      <c r="J114" s="11">
        <f t="shared" si="101"/>
        <v>0.495831414623722</v>
      </c>
      <c r="K114" s="11">
        <f t="shared" si="102"/>
        <v>9.024625</v>
      </c>
      <c r="L114" s="11">
        <f t="shared" si="103"/>
        <v>2.43664875</v>
      </c>
      <c r="M114" s="6" t="s">
        <v>107</v>
      </c>
      <c r="N114" s="6"/>
      <c r="O114" s="11">
        <f t="shared" si="115"/>
        <v>6.43226233049023</v>
      </c>
      <c r="P114" s="11">
        <f t="shared" si="104"/>
        <v>3.18931773055785</v>
      </c>
      <c r="Q114" s="16">
        <f t="shared" si="105"/>
        <v>1.43519297875103</v>
      </c>
      <c r="R114" s="11">
        <f t="shared" si="106"/>
        <v>1.0964919375</v>
      </c>
      <c r="S114" s="17">
        <f t="shared" si="107"/>
        <v>1.30889514976578</v>
      </c>
      <c r="T114" s="3">
        <v>0.27</v>
      </c>
      <c r="U114" s="18">
        <f t="shared" si="108"/>
        <v>0.35340169043676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0.396950609666683</v>
      </c>
      <c r="AC114" s="25">
        <f t="shared" si="110"/>
        <v>9.024625</v>
      </c>
      <c r="AD114" s="1">
        <f t="shared" si="111"/>
        <v>0.45</v>
      </c>
      <c r="AE114" s="26">
        <f t="shared" si="112"/>
        <v>704.705833333333</v>
      </c>
      <c r="AF114" s="1">
        <f t="shared" si="113"/>
        <v>25244891.2682163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spans="1:78">
      <c r="A115" s="6"/>
      <c r="B115" s="6"/>
      <c r="C115" s="9">
        <v>8</v>
      </c>
      <c r="D115" s="12">
        <v>26.3762126722581</v>
      </c>
      <c r="E115" s="13">
        <f t="shared" si="114"/>
        <v>28.3167123541936</v>
      </c>
      <c r="F115" s="9" t="s">
        <v>107</v>
      </c>
      <c r="G115" s="6">
        <v>9</v>
      </c>
      <c r="H115" s="11">
        <f t="shared" si="99"/>
        <v>26.3762126722581</v>
      </c>
      <c r="I115" s="11">
        <f t="shared" si="100"/>
        <v>299.526212672258</v>
      </c>
      <c r="J115" s="11">
        <f t="shared" si="101"/>
        <v>0.402216682386824</v>
      </c>
      <c r="K115" s="11">
        <f t="shared" si="102"/>
        <v>9.024625</v>
      </c>
      <c r="L115" s="11">
        <f t="shared" si="103"/>
        <v>2.43664875</v>
      </c>
      <c r="M115" s="6" t="s">
        <v>107</v>
      </c>
      <c r="N115" s="6"/>
      <c r="O115" s="11">
        <f t="shared" si="115"/>
        <v>5.67959334993238</v>
      </c>
      <c r="P115" s="11">
        <f t="shared" si="104"/>
        <v>2.28442719451607</v>
      </c>
      <c r="Q115" s="16">
        <f t="shared" si="105"/>
        <v>1.02799223753223</v>
      </c>
      <c r="R115" s="11">
        <f t="shared" si="106"/>
        <v>1.0964919375</v>
      </c>
      <c r="S115" s="17">
        <f t="shared" si="107"/>
        <v>0.937528314048577</v>
      </c>
      <c r="T115" s="3">
        <v>0.27</v>
      </c>
      <c r="U115" s="18">
        <f t="shared" si="108"/>
        <v>0.253132644793116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0.351519492405124</v>
      </c>
      <c r="AC115" s="25">
        <f t="shared" si="110"/>
        <v>9.024625</v>
      </c>
      <c r="AD115" s="1">
        <f t="shared" si="111"/>
        <v>0.45</v>
      </c>
      <c r="AE115" s="26">
        <f t="shared" si="112"/>
        <v>704.705833333333</v>
      </c>
      <c r="AF115" s="1">
        <f t="shared" si="113"/>
        <v>22355605.8318627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spans="1:78">
      <c r="A116" s="6"/>
      <c r="B116" s="6"/>
      <c r="C116" s="9">
        <v>9</v>
      </c>
      <c r="D116" s="12">
        <v>21.740132025</v>
      </c>
      <c r="E116" s="13">
        <f t="shared" si="114"/>
        <v>26.3762126722581</v>
      </c>
      <c r="F116" s="9" t="s">
        <v>107</v>
      </c>
      <c r="G116" s="6">
        <v>10</v>
      </c>
      <c r="H116" s="11">
        <f t="shared" si="99"/>
        <v>21.740132025</v>
      </c>
      <c r="I116" s="11">
        <f t="shared" si="100"/>
        <v>294.890132025</v>
      </c>
      <c r="J116" s="11">
        <f t="shared" si="101"/>
        <v>0.241273516208855</v>
      </c>
      <c r="K116" s="11">
        <f t="shared" si="102"/>
        <v>9.024625</v>
      </c>
      <c r="L116" s="11">
        <f t="shared" si="103"/>
        <v>2.43664875</v>
      </c>
      <c r="M116" s="6" t="s">
        <v>107</v>
      </c>
      <c r="N116" s="6"/>
      <c r="O116" s="11">
        <f t="shared" si="115"/>
        <v>5.83181490541631</v>
      </c>
      <c r="P116" s="11">
        <f t="shared" si="104"/>
        <v>1.407062488109</v>
      </c>
      <c r="Q116" s="16">
        <f t="shared" si="105"/>
        <v>0.633178119649052</v>
      </c>
      <c r="R116" s="11">
        <f t="shared" si="106"/>
        <v>1.0964919375</v>
      </c>
      <c r="S116" s="17">
        <f t="shared" si="107"/>
        <v>0.577458071504563</v>
      </c>
      <c r="T116" s="3">
        <v>0.27</v>
      </c>
      <c r="U116" s="18">
        <f t="shared" si="108"/>
        <v>0.155913679306232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0.322207974310829</v>
      </c>
      <c r="AC116" s="25">
        <f t="shared" si="110"/>
        <v>9.024625</v>
      </c>
      <c r="AD116" s="1">
        <f t="shared" si="111"/>
        <v>0.45</v>
      </c>
      <c r="AE116" s="26">
        <f t="shared" si="112"/>
        <v>704.705833333333</v>
      </c>
      <c r="AF116" s="1">
        <f t="shared" si="113"/>
        <v>20491479.4917666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spans="1:78">
      <c r="A117" s="6"/>
      <c r="B117" s="6"/>
      <c r="C117" s="9">
        <v>10</v>
      </c>
      <c r="D117" s="12">
        <v>14.3075324573548</v>
      </c>
      <c r="E117" s="13">
        <f t="shared" si="114"/>
        <v>21.740132025</v>
      </c>
      <c r="F117" s="9" t="s">
        <v>107</v>
      </c>
      <c r="G117" s="6">
        <v>11</v>
      </c>
      <c r="H117" s="11">
        <f t="shared" si="99"/>
        <v>14.3075324573548</v>
      </c>
      <c r="I117" s="11">
        <f t="shared" si="100"/>
        <v>287.457532457355</v>
      </c>
      <c r="J117" s="11">
        <f t="shared" si="101"/>
        <v>0.102739558983176</v>
      </c>
      <c r="K117" s="11">
        <f t="shared" si="102"/>
        <v>9.024625</v>
      </c>
      <c r="L117" s="11">
        <f t="shared" si="103"/>
        <v>2.43664875</v>
      </c>
      <c r="M117" s="6" t="s">
        <v>109</v>
      </c>
      <c r="N117" s="11">
        <f>(O116-P116)*$C$24/100</f>
        <v>4.20351479644194</v>
      </c>
      <c r="O117" s="11">
        <f t="shared" si="115"/>
        <v>2.65788637086537</v>
      </c>
      <c r="P117" s="11">
        <f t="shared" si="104"/>
        <v>0.273070073570101</v>
      </c>
      <c r="Q117" s="16">
        <f t="shared" si="105"/>
        <v>0.122881533106545</v>
      </c>
      <c r="R117" s="11">
        <f t="shared" si="106"/>
        <v>1.0964919375</v>
      </c>
      <c r="S117" s="17">
        <f t="shared" si="107"/>
        <v>0.112067885685247</v>
      </c>
      <c r="T117" s="3">
        <v>0.27</v>
      </c>
      <c r="U117" s="18">
        <f t="shared" si="108"/>
        <v>0.0302583291350168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0.235522886234208</v>
      </c>
      <c r="AC117" s="25">
        <f t="shared" si="110"/>
        <v>9.024625</v>
      </c>
      <c r="AD117" s="1">
        <f t="shared" si="111"/>
        <v>0.45</v>
      </c>
      <c r="AE117" s="26">
        <f t="shared" si="112"/>
        <v>704.705833333333</v>
      </c>
      <c r="AF117" s="1">
        <f t="shared" si="113"/>
        <v>14978562.8472813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</row>
    <row r="118" s="1" customFormat="1" spans="1:78">
      <c r="A118" s="6"/>
      <c r="B118" s="6"/>
      <c r="C118" s="9">
        <v>11</v>
      </c>
      <c r="D118" s="12">
        <v>9.39156363853333</v>
      </c>
      <c r="E118" s="13">
        <f t="shared" si="114"/>
        <v>14.3075324573548</v>
      </c>
      <c r="F118" s="9" t="s">
        <v>109</v>
      </c>
      <c r="G118" s="6">
        <v>12</v>
      </c>
      <c r="H118" s="11">
        <f t="shared" si="99"/>
        <v>9.39156363853333</v>
      </c>
      <c r="I118" s="11">
        <f t="shared" si="100"/>
        <v>282.541563638533</v>
      </c>
      <c r="J118" s="11">
        <f t="shared" si="101"/>
        <v>0.0569887146390662</v>
      </c>
      <c r="K118" s="11">
        <f t="shared" si="102"/>
        <v>9.024625</v>
      </c>
      <c r="L118" s="11">
        <f t="shared" si="103"/>
        <v>2.43664875</v>
      </c>
      <c r="M118" s="6" t="s">
        <v>107</v>
      </c>
      <c r="N118" s="6"/>
      <c r="O118" s="11">
        <f t="shared" si="115"/>
        <v>4.82146504729526</v>
      </c>
      <c r="P118" s="11">
        <f t="shared" si="104"/>
        <v>0.274769095722542</v>
      </c>
      <c r="Q118" s="16">
        <f t="shared" si="105"/>
        <v>0.123646093075144</v>
      </c>
      <c r="R118" s="11">
        <f t="shared" si="106"/>
        <v>1.0964919375</v>
      </c>
      <c r="S118" s="17">
        <f t="shared" si="107"/>
        <v>0.11276516392547</v>
      </c>
      <c r="T118" s="3">
        <v>0.27</v>
      </c>
      <c r="U118" s="18">
        <f t="shared" si="108"/>
        <v>0.0304465942598769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0.235579648169353</v>
      </c>
      <c r="AC118" s="25">
        <f t="shared" si="110"/>
        <v>9.024625</v>
      </c>
      <c r="AD118" s="1">
        <f t="shared" si="111"/>
        <v>0.45</v>
      </c>
      <c r="AE118" s="26">
        <f t="shared" si="112"/>
        <v>704.705833333333</v>
      </c>
      <c r="AF118" s="1">
        <f t="shared" si="113"/>
        <v>14982172.739409</v>
      </c>
      <c r="AG118" s="1">
        <f>SUM(AF107:AF118)</f>
        <v>223196437.349683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</row>
    <row r="119" s="1" customFormat="1" spans="1:46">
      <c r="A119" s="6"/>
      <c r="B119" s="6"/>
      <c r="C119" s="9">
        <v>12</v>
      </c>
      <c r="D119" s="12">
        <v>3.64629683519355</v>
      </c>
      <c r="E119" s="13">
        <f t="shared" si="114"/>
        <v>9.39156363853333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4</v>
      </c>
      <c r="E123" s="9"/>
      <c r="F123" s="9"/>
      <c r="G123" s="6">
        <v>1</v>
      </c>
      <c r="H123" s="11">
        <f t="shared" ref="H123:H134" si="116">E124</f>
        <v>4</v>
      </c>
      <c r="I123" s="11">
        <f t="shared" ref="I123:I134" si="117">H123+273.15</f>
        <v>277.15</v>
      </c>
      <c r="J123" s="11">
        <f t="shared" ref="J123:J134" si="118">EXP(($C$18*(I123-$C$16))/($C$19*I123*$C$16))</f>
        <v>0.0291499847697819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0.0151935550617057</v>
      </c>
      <c r="Q123" s="16">
        <f t="shared" ref="Q123:Q134" si="122">P123*$B$125</f>
        <v>0.00395032431604348</v>
      </c>
      <c r="R123" s="11">
        <f t="shared" ref="R123:R134" si="123">L123*$B$125</f>
        <v>0.1355172</v>
      </c>
      <c r="S123" s="17">
        <f t="shared" ref="S123:S134" si="124">Q123/R123</f>
        <v>0.0291499847697819</v>
      </c>
      <c r="T123" s="3">
        <v>0.01</v>
      </c>
      <c r="U123" s="18">
        <f t="shared" ref="U123:U134" si="125">S123*T123</f>
        <v>0.000291499847697819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0.00578149984769782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0.5</v>
      </c>
      <c r="AX123" s="1">
        <f t="shared" ref="AX123:AX134" si="132">AW123*10000*AV123*0.67*AU123*AT123</f>
        <v>262.470044838746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2.45761129825806</v>
      </c>
      <c r="E124" s="13">
        <f t="shared" ref="E124:E135" si="133">D123</f>
        <v>4</v>
      </c>
      <c r="F124" s="9" t="s">
        <v>107</v>
      </c>
      <c r="G124" s="6">
        <v>2</v>
      </c>
      <c r="H124" s="11">
        <f t="shared" si="116"/>
        <v>2.45761129825806</v>
      </c>
      <c r="I124" s="11">
        <f t="shared" si="117"/>
        <v>275.607611298258</v>
      </c>
      <c r="J124" s="11">
        <f t="shared" si="118"/>
        <v>0.0239470546698246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1.02724644493829</v>
      </c>
      <c r="P124" s="11">
        <f t="shared" si="121"/>
        <v>0.0245995267763203</v>
      </c>
      <c r="Q124" s="16">
        <f t="shared" si="122"/>
        <v>0.00639587696184327</v>
      </c>
      <c r="R124" s="11">
        <f t="shared" si="123"/>
        <v>0.1355172</v>
      </c>
      <c r="S124" s="17">
        <f t="shared" si="124"/>
        <v>0.0471960530607426</v>
      </c>
      <c r="T124" s="3">
        <v>0.01</v>
      </c>
      <c r="U124" s="18">
        <f t="shared" si="125"/>
        <v>0.000471960530607426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0.00596196053060743</v>
      </c>
      <c r="AU124" s="25">
        <f t="shared" si="129"/>
        <v>52.122</v>
      </c>
      <c r="AV124" s="1">
        <f t="shared" si="130"/>
        <v>0.26</v>
      </c>
      <c r="AW124" s="2">
        <f t="shared" si="131"/>
        <v>0.5</v>
      </c>
      <c r="AX124" s="1">
        <f t="shared" si="132"/>
        <v>270.662646202175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5.19680633353571</v>
      </c>
      <c r="E125" s="13">
        <f t="shared" si="133"/>
        <v>2.45761129825806</v>
      </c>
      <c r="F125" s="9" t="s">
        <v>107</v>
      </c>
      <c r="G125" s="6">
        <v>3</v>
      </c>
      <c r="H125" s="11">
        <f t="shared" si="116"/>
        <v>5.19680633353571</v>
      </c>
      <c r="I125" s="11">
        <f t="shared" si="117"/>
        <v>278.346806333536</v>
      </c>
      <c r="J125" s="11">
        <f t="shared" si="118"/>
        <v>0.0339032397359907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1.52386691816197</v>
      </c>
      <c r="P125" s="11">
        <f t="shared" si="121"/>
        <v>0.0516640254521908</v>
      </c>
      <c r="Q125" s="16">
        <f t="shared" si="122"/>
        <v>0.0134326466175696</v>
      </c>
      <c r="R125" s="11">
        <f t="shared" si="123"/>
        <v>0.1355172</v>
      </c>
      <c r="S125" s="17">
        <f t="shared" si="124"/>
        <v>0.0991213411845109</v>
      </c>
      <c r="T125" s="3">
        <v>0.01</v>
      </c>
      <c r="U125" s="18">
        <f t="shared" si="125"/>
        <v>0.000991213411845109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0.00648121341184511</v>
      </c>
      <c r="AU125" s="25">
        <f t="shared" si="129"/>
        <v>52.122</v>
      </c>
      <c r="AV125" s="1">
        <f t="shared" si="130"/>
        <v>0.26</v>
      </c>
      <c r="AW125" s="2">
        <f t="shared" si="131"/>
        <v>0.5</v>
      </c>
      <c r="AX125" s="1">
        <f t="shared" si="132"/>
        <v>294.235824548858</v>
      </c>
    </row>
    <row r="126" s="1" customFormat="1" spans="1:50">
      <c r="A126" s="6"/>
      <c r="B126" s="6"/>
      <c r="C126" s="9">
        <v>3</v>
      </c>
      <c r="D126" s="12">
        <v>9.35559920416129</v>
      </c>
      <c r="E126" s="13">
        <f t="shared" si="133"/>
        <v>5.19680633353571</v>
      </c>
      <c r="F126" s="9" t="s">
        <v>107</v>
      </c>
      <c r="G126" s="6">
        <v>4</v>
      </c>
      <c r="H126" s="11">
        <f t="shared" si="116"/>
        <v>9.35559920416129</v>
      </c>
      <c r="I126" s="11">
        <f t="shared" si="117"/>
        <v>282.505599204161</v>
      </c>
      <c r="J126" s="11">
        <f t="shared" si="118"/>
        <v>0.0567392458875704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1.99342289270978</v>
      </c>
      <c r="P126" s="11">
        <f t="shared" si="121"/>
        <v>0.113105311667372</v>
      </c>
      <c r="Q126" s="16">
        <f t="shared" si="122"/>
        <v>0.0294073810335168</v>
      </c>
      <c r="R126" s="11">
        <f t="shared" si="123"/>
        <v>0.1355172</v>
      </c>
      <c r="S126" s="17">
        <f t="shared" si="124"/>
        <v>0.2170010967871</v>
      </c>
      <c r="T126" s="3">
        <v>0.01</v>
      </c>
      <c r="U126" s="18">
        <f t="shared" si="125"/>
        <v>0.002170010967871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0.010160010967871</v>
      </c>
      <c r="AU126" s="25">
        <f t="shared" si="129"/>
        <v>52.122</v>
      </c>
      <c r="AV126" s="1">
        <f t="shared" si="130"/>
        <v>0.26</v>
      </c>
      <c r="AW126" s="2">
        <f t="shared" si="131"/>
        <v>0.5</v>
      </c>
      <c r="AX126" s="1">
        <f t="shared" si="132"/>
        <v>461.246839842281</v>
      </c>
    </row>
    <row r="127" s="1" customFormat="1" spans="1:50">
      <c r="A127" s="6"/>
      <c r="B127" s="6"/>
      <c r="C127" s="9">
        <v>4</v>
      </c>
      <c r="D127" s="12">
        <v>16.9662748086333</v>
      </c>
      <c r="E127" s="13">
        <f t="shared" si="133"/>
        <v>9.35559920416129</v>
      </c>
      <c r="F127" s="9" t="s">
        <v>107</v>
      </c>
      <c r="G127" s="6">
        <v>5</v>
      </c>
      <c r="H127" s="11">
        <f t="shared" si="116"/>
        <v>16.9662748086333</v>
      </c>
      <c r="I127" s="11">
        <f t="shared" si="117"/>
        <v>290.116274808633</v>
      </c>
      <c r="J127" s="11">
        <f t="shared" si="118"/>
        <v>0.140136193140551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1.78630170199029</v>
      </c>
      <c r="O127" s="11">
        <f t="shared" si="134"/>
        <v>0.61523587905212</v>
      </c>
      <c r="P127" s="11">
        <f t="shared" si="121"/>
        <v>0.0862168139738446</v>
      </c>
      <c r="Q127" s="16">
        <f t="shared" si="122"/>
        <v>0.0224163716331996</v>
      </c>
      <c r="R127" s="11">
        <f t="shared" si="123"/>
        <v>0.1355172</v>
      </c>
      <c r="S127" s="17">
        <f t="shared" si="124"/>
        <v>0.165413479862332</v>
      </c>
      <c r="T127" s="3">
        <v>0.01</v>
      </c>
      <c r="U127" s="18">
        <f t="shared" si="125"/>
        <v>0.00165413479862332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0.0116041347986233</v>
      </c>
      <c r="AU127" s="25">
        <f t="shared" si="129"/>
        <v>52.122</v>
      </c>
      <c r="AV127" s="1">
        <f t="shared" si="130"/>
        <v>0.26</v>
      </c>
      <c r="AW127" s="2">
        <f t="shared" si="131"/>
        <v>0.5</v>
      </c>
      <c r="AX127" s="1">
        <f t="shared" si="132"/>
        <v>526.807551871219</v>
      </c>
    </row>
    <row r="128" s="1" customFormat="1" spans="1:50">
      <c r="A128" s="6"/>
      <c r="B128" s="6"/>
      <c r="C128" s="9">
        <v>5</v>
      </c>
      <c r="D128" s="12">
        <v>22.6214979045161</v>
      </c>
      <c r="E128" s="13">
        <f t="shared" si="133"/>
        <v>16.9662748086333</v>
      </c>
      <c r="F128" s="9" t="s">
        <v>109</v>
      </c>
      <c r="G128" s="6">
        <v>6</v>
      </c>
      <c r="H128" s="11">
        <f t="shared" si="116"/>
        <v>22.6214979045161</v>
      </c>
      <c r="I128" s="11">
        <f t="shared" si="117"/>
        <v>295.771497904516</v>
      </c>
      <c r="J128" s="11">
        <f t="shared" si="118"/>
        <v>0.266219784790404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1.05023906507828</v>
      </c>
      <c r="P128" s="11">
        <f t="shared" si="121"/>
        <v>0.279594417883614</v>
      </c>
      <c r="Q128" s="16">
        <f t="shared" si="122"/>
        <v>0.0726945486497396</v>
      </c>
      <c r="R128" s="11">
        <f t="shared" si="123"/>
        <v>0.1355172</v>
      </c>
      <c r="S128" s="17">
        <f t="shared" si="124"/>
        <v>0.536423041870254</v>
      </c>
      <c r="T128" s="3">
        <v>0.01</v>
      </c>
      <c r="U128" s="18">
        <f t="shared" si="125"/>
        <v>0.00536423041870254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0.0153142304187025</v>
      </c>
      <c r="AU128" s="25">
        <f t="shared" si="129"/>
        <v>52.122</v>
      </c>
      <c r="AV128" s="1">
        <f t="shared" si="130"/>
        <v>0.26</v>
      </c>
      <c r="AW128" s="2">
        <f t="shared" si="131"/>
        <v>0.5</v>
      </c>
      <c r="AX128" s="1">
        <f t="shared" si="132"/>
        <v>695.239444876628</v>
      </c>
    </row>
    <row r="129" s="1" customFormat="1" spans="1:50">
      <c r="A129" s="6"/>
      <c r="B129" s="6"/>
      <c r="C129" s="9">
        <v>6</v>
      </c>
      <c r="D129" s="12">
        <v>24.792811388</v>
      </c>
      <c r="E129" s="13">
        <f t="shared" si="133"/>
        <v>22.6214979045161</v>
      </c>
      <c r="F129" s="9" t="s">
        <v>107</v>
      </c>
      <c r="G129" s="6">
        <v>7</v>
      </c>
      <c r="H129" s="11">
        <f t="shared" si="116"/>
        <v>24.792811388</v>
      </c>
      <c r="I129" s="11">
        <f t="shared" si="117"/>
        <v>297.942811388</v>
      </c>
      <c r="J129" s="11">
        <f t="shared" si="118"/>
        <v>0.338401350617184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1.29186464719466</v>
      </c>
      <c r="P129" s="11">
        <f t="shared" si="121"/>
        <v>0.437168741425265</v>
      </c>
      <c r="Q129" s="16">
        <f t="shared" si="122"/>
        <v>0.113663872770569</v>
      </c>
      <c r="R129" s="11">
        <f t="shared" si="123"/>
        <v>0.1355172</v>
      </c>
      <c r="S129" s="17">
        <f t="shared" si="124"/>
        <v>0.838741301993909</v>
      </c>
      <c r="T129" s="3">
        <v>0.01</v>
      </c>
      <c r="U129" s="18">
        <f t="shared" si="125"/>
        <v>0.00838741301993909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0.0208374130199391</v>
      </c>
      <c r="AU129" s="25">
        <f t="shared" si="129"/>
        <v>52.122</v>
      </c>
      <c r="AV129" s="1">
        <f t="shared" si="130"/>
        <v>0.26</v>
      </c>
      <c r="AW129" s="2">
        <f t="shared" si="131"/>
        <v>0.5</v>
      </c>
      <c r="AX129" s="1">
        <f t="shared" si="132"/>
        <v>945.982335681406</v>
      </c>
    </row>
    <row r="130" s="1" customFormat="1" spans="1:50">
      <c r="A130" s="6"/>
      <c r="B130" s="6"/>
      <c r="C130" s="9">
        <v>7</v>
      </c>
      <c r="D130" s="12">
        <v>28.3167123541936</v>
      </c>
      <c r="E130" s="13">
        <f t="shared" si="133"/>
        <v>24.792811388</v>
      </c>
      <c r="F130" s="9" t="s">
        <v>107</v>
      </c>
      <c r="G130" s="6">
        <v>8</v>
      </c>
      <c r="H130" s="11">
        <f t="shared" si="116"/>
        <v>28.3167123541936</v>
      </c>
      <c r="I130" s="11">
        <f t="shared" si="117"/>
        <v>301.466712354194</v>
      </c>
      <c r="J130" s="11">
        <f t="shared" si="118"/>
        <v>0.495831414623722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1.3759159057694</v>
      </c>
      <c r="P130" s="11">
        <f t="shared" si="121"/>
        <v>0.682222329960919</v>
      </c>
      <c r="Q130" s="16">
        <f t="shared" si="122"/>
        <v>0.177377805789839</v>
      </c>
      <c r="R130" s="11">
        <f t="shared" si="123"/>
        <v>0.1355172</v>
      </c>
      <c r="S130" s="17">
        <f t="shared" si="124"/>
        <v>1.30889514976578</v>
      </c>
      <c r="T130" s="3">
        <v>0.01</v>
      </c>
      <c r="U130" s="18">
        <f t="shared" si="125"/>
        <v>0.0130889514976578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0.0255389514976578</v>
      </c>
      <c r="AU130" s="25">
        <f t="shared" si="129"/>
        <v>52.122</v>
      </c>
      <c r="AV130" s="1">
        <f t="shared" si="130"/>
        <v>0.26</v>
      </c>
      <c r="AW130" s="2">
        <f t="shared" si="131"/>
        <v>0.5</v>
      </c>
      <c r="AX130" s="1">
        <f t="shared" si="132"/>
        <v>1159.42401129596</v>
      </c>
    </row>
    <row r="131" s="1" customFormat="1" spans="1:50">
      <c r="A131" s="6"/>
      <c r="B131" s="6"/>
      <c r="C131" s="9">
        <v>8</v>
      </c>
      <c r="D131" s="12">
        <v>26.3762126722581</v>
      </c>
      <c r="E131" s="13">
        <f t="shared" si="133"/>
        <v>28.3167123541936</v>
      </c>
      <c r="F131" s="9" t="s">
        <v>107</v>
      </c>
      <c r="G131" s="6">
        <v>9</v>
      </c>
      <c r="H131" s="11">
        <f t="shared" si="116"/>
        <v>26.3762126722581</v>
      </c>
      <c r="I131" s="11">
        <f t="shared" si="117"/>
        <v>299.526212672258</v>
      </c>
      <c r="J131" s="11">
        <f t="shared" si="118"/>
        <v>0.402216682386824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1.21491357580848</v>
      </c>
      <c r="P131" s="11">
        <f t="shared" si="121"/>
        <v>0.488658507848399</v>
      </c>
      <c r="Q131" s="16">
        <f t="shared" si="122"/>
        <v>0.127051212040584</v>
      </c>
      <c r="R131" s="11">
        <f t="shared" si="123"/>
        <v>0.1355172</v>
      </c>
      <c r="S131" s="17">
        <f t="shared" si="124"/>
        <v>0.937528314048577</v>
      </c>
      <c r="T131" s="3">
        <v>0.01</v>
      </c>
      <c r="U131" s="18">
        <f t="shared" si="125"/>
        <v>0.00937528314048577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0.0193252831404858</v>
      </c>
      <c r="AU131" s="25">
        <f t="shared" si="129"/>
        <v>52.122</v>
      </c>
      <c r="AV131" s="1">
        <f t="shared" si="130"/>
        <v>0.26</v>
      </c>
      <c r="AW131" s="2">
        <f t="shared" si="131"/>
        <v>0.5</v>
      </c>
      <c r="AX131" s="1">
        <f t="shared" si="132"/>
        <v>877.334267235956</v>
      </c>
    </row>
    <row r="132" s="1" customFormat="1" spans="1:50">
      <c r="A132" s="6"/>
      <c r="B132" s="6"/>
      <c r="C132" s="9">
        <v>9</v>
      </c>
      <c r="D132" s="12">
        <v>21.740132025</v>
      </c>
      <c r="E132" s="13">
        <f t="shared" si="133"/>
        <v>26.3762126722581</v>
      </c>
      <c r="F132" s="9" t="s">
        <v>107</v>
      </c>
      <c r="G132" s="6">
        <v>10</v>
      </c>
      <c r="H132" s="11">
        <f t="shared" si="116"/>
        <v>21.740132025</v>
      </c>
      <c r="I132" s="11">
        <f t="shared" si="117"/>
        <v>294.890132025</v>
      </c>
      <c r="J132" s="11">
        <f t="shared" si="118"/>
        <v>0.241273516208855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1.24747506796008</v>
      </c>
      <c r="P132" s="11">
        <f t="shared" si="121"/>
        <v>0.300982696029608</v>
      </c>
      <c r="Q132" s="16">
        <f t="shared" si="122"/>
        <v>0.0782555009676981</v>
      </c>
      <c r="R132" s="11">
        <f t="shared" si="123"/>
        <v>0.1355172</v>
      </c>
      <c r="S132" s="17">
        <f t="shared" si="124"/>
        <v>0.577458071504563</v>
      </c>
      <c r="T132" s="3">
        <v>0.01</v>
      </c>
      <c r="U132" s="18">
        <f t="shared" si="125"/>
        <v>0.00577458071504563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0.0157245807150456</v>
      </c>
      <c r="AU132" s="25">
        <f t="shared" si="129"/>
        <v>52.122</v>
      </c>
      <c r="AV132" s="1">
        <f t="shared" si="130"/>
        <v>0.26</v>
      </c>
      <c r="AW132" s="2">
        <f t="shared" si="131"/>
        <v>0.5</v>
      </c>
      <c r="AX132" s="1">
        <f t="shared" si="132"/>
        <v>713.868635141789</v>
      </c>
    </row>
    <row r="133" s="1" customFormat="1" spans="1:50">
      <c r="A133" s="6"/>
      <c r="B133" s="6"/>
      <c r="C133" s="9">
        <v>10</v>
      </c>
      <c r="D133" s="12">
        <v>14.3075324573548</v>
      </c>
      <c r="E133" s="13">
        <f t="shared" si="133"/>
        <v>21.740132025</v>
      </c>
      <c r="F133" s="9" t="s">
        <v>107</v>
      </c>
      <c r="G133" s="6">
        <v>11</v>
      </c>
      <c r="H133" s="11">
        <f t="shared" si="116"/>
        <v>14.3075324573548</v>
      </c>
      <c r="I133" s="11">
        <f t="shared" si="117"/>
        <v>287.457532457355</v>
      </c>
      <c r="J133" s="11">
        <f t="shared" si="118"/>
        <v>0.102739558983176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0.899167753333946</v>
      </c>
      <c r="O133" s="11">
        <f t="shared" si="134"/>
        <v>0.568544618596523</v>
      </c>
      <c r="P133" s="11">
        <f t="shared" si="121"/>
        <v>0.0584120233768646</v>
      </c>
      <c r="Q133" s="16">
        <f t="shared" si="122"/>
        <v>0.0151871260779848</v>
      </c>
      <c r="R133" s="11">
        <f t="shared" si="123"/>
        <v>0.1355172</v>
      </c>
      <c r="S133" s="17">
        <f t="shared" si="124"/>
        <v>0.112067885685247</v>
      </c>
      <c r="T133" s="3">
        <v>0.01</v>
      </c>
      <c r="U133" s="18">
        <f t="shared" si="125"/>
        <v>0.00112067885685247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0.00857067885685247</v>
      </c>
      <c r="AU133" s="25">
        <f t="shared" si="129"/>
        <v>52.122</v>
      </c>
      <c r="AV133" s="1">
        <f t="shared" si="130"/>
        <v>0.26</v>
      </c>
      <c r="AW133" s="2">
        <f t="shared" si="131"/>
        <v>0.5</v>
      </c>
      <c r="AX133" s="1">
        <f t="shared" si="132"/>
        <v>389.093924261249</v>
      </c>
    </row>
    <row r="134" s="1" customFormat="1" spans="1:51">
      <c r="A134" s="6"/>
      <c r="B134" s="6"/>
      <c r="C134" s="9">
        <v>11</v>
      </c>
      <c r="D134" s="12">
        <v>9.39156363853333</v>
      </c>
      <c r="E134" s="13">
        <f t="shared" si="133"/>
        <v>14.3075324573548</v>
      </c>
      <c r="F134" s="9" t="s">
        <v>109</v>
      </c>
      <c r="G134" s="6">
        <v>12</v>
      </c>
      <c r="H134" s="11">
        <f t="shared" si="116"/>
        <v>9.39156363853333</v>
      </c>
      <c r="I134" s="11">
        <f t="shared" si="117"/>
        <v>282.541563638533</v>
      </c>
      <c r="J134" s="11">
        <f t="shared" si="118"/>
        <v>0.0569887146390662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1.03135259521966</v>
      </c>
      <c r="P134" s="11">
        <f t="shared" si="121"/>
        <v>0.0587754587412335</v>
      </c>
      <c r="Q134" s="16">
        <f t="shared" si="122"/>
        <v>0.0152816192727207</v>
      </c>
      <c r="R134" s="11">
        <f t="shared" si="123"/>
        <v>0.1355172</v>
      </c>
      <c r="S134" s="17">
        <f t="shared" si="124"/>
        <v>0.11276516392547</v>
      </c>
      <c r="T134" s="3">
        <v>0.01</v>
      </c>
      <c r="U134" s="18">
        <f t="shared" si="125"/>
        <v>0.0011276516392547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0.0085776516392547</v>
      </c>
      <c r="AU134" s="25">
        <f t="shared" si="129"/>
        <v>52.122</v>
      </c>
      <c r="AV134" s="1">
        <f t="shared" si="130"/>
        <v>0.26</v>
      </c>
      <c r="AW134" s="2">
        <f t="shared" si="131"/>
        <v>0.5</v>
      </c>
      <c r="AX134" s="1">
        <f t="shared" si="132"/>
        <v>389.410476463614</v>
      </c>
      <c r="AY134" s="1">
        <f>SUM(AX123:AX134)</f>
        <v>6985.77600225988</v>
      </c>
    </row>
    <row r="135" s="1" customFormat="1" spans="1:46">
      <c r="A135" s="6"/>
      <c r="B135" s="6"/>
      <c r="C135" s="9">
        <v>12</v>
      </c>
      <c r="D135" s="12">
        <v>3.64629683519355</v>
      </c>
      <c r="E135" s="13">
        <f t="shared" si="133"/>
        <v>9.39156363853333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4</v>
      </c>
      <c r="E139" s="9"/>
      <c r="F139" s="9"/>
      <c r="G139" s="6">
        <v>1</v>
      </c>
      <c r="H139" s="11">
        <f t="shared" ref="H139:H150" si="135">E140</f>
        <v>4</v>
      </c>
      <c r="I139" s="11">
        <f t="shared" ref="I139:I150" si="136">H139+273.15</f>
        <v>277.15</v>
      </c>
      <c r="J139" s="11">
        <f t="shared" ref="J139:J150" si="137">EXP(($C$18*(I139-$C$16))/($C$19*I139*$C$16))</f>
        <v>0.0291499847697819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0.0082990006639569</v>
      </c>
      <c r="Q139" s="16">
        <f t="shared" ref="Q139:Q150" si="141">P139*$B$125</f>
        <v>0.00215774017262879</v>
      </c>
      <c r="R139" s="11">
        <f t="shared" ref="R139:R150" si="142">L139*$B$125</f>
        <v>0.074022</v>
      </c>
      <c r="S139" s="17">
        <f t="shared" ref="S139:S150" si="143">Q139/R139</f>
        <v>0.0291499847697819</v>
      </c>
      <c r="T139" s="3">
        <v>0.01</v>
      </c>
      <c r="U139" s="18">
        <f t="shared" ref="U139:U150" si="144">S139*T139</f>
        <v>0.000291499847697819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0.00578149984769782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6.4</v>
      </c>
      <c r="AX139" s="1">
        <f t="shared" ref="AX139:AX150" si="151">AW139*10000*AV139*0.67*AU139*AT139</f>
        <v>1835.08468324232</v>
      </c>
      <c r="AZ139" s="2">
        <f t="shared" ref="AZ139:AZ150" si="152">$E$12</f>
        <v>1.5</v>
      </c>
      <c r="BA139" s="1">
        <f t="shared" ref="BA139:BA150" si="153">AZ139*10000*AV139*0.67*AU139*AT139</f>
        <v>430.097972634919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2.45761129825806</v>
      </c>
      <c r="E140" s="13">
        <f t="shared" ref="E140:E151" si="154">D139</f>
        <v>4</v>
      </c>
      <c r="F140" s="9" t="s">
        <v>107</v>
      </c>
      <c r="G140" s="6">
        <v>2</v>
      </c>
      <c r="H140" s="11">
        <f t="shared" si="135"/>
        <v>2.45761129825806</v>
      </c>
      <c r="I140" s="11">
        <f t="shared" si="136"/>
        <v>275.607611298258</v>
      </c>
      <c r="J140" s="11">
        <f t="shared" si="137"/>
        <v>0.0239470546698246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0.561100999336043</v>
      </c>
      <c r="P140" s="11">
        <f t="shared" si="140"/>
        <v>0.0134367163063934</v>
      </c>
      <c r="Q140" s="16">
        <f t="shared" si="141"/>
        <v>0.00349354623966229</v>
      </c>
      <c r="R140" s="11">
        <f t="shared" si="142"/>
        <v>0.074022</v>
      </c>
      <c r="S140" s="17">
        <f t="shared" si="143"/>
        <v>0.0471960530607426</v>
      </c>
      <c r="T140" s="3">
        <v>0.01</v>
      </c>
      <c r="U140" s="18">
        <f t="shared" si="144"/>
        <v>0.000471960530607426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0.00596196053060743</v>
      </c>
      <c r="AU140" s="25">
        <f t="shared" si="148"/>
        <v>28.47</v>
      </c>
      <c r="AV140" s="1">
        <f t="shared" si="149"/>
        <v>0.26</v>
      </c>
      <c r="AW140" s="2">
        <f t="shared" si="150"/>
        <v>6.4</v>
      </c>
      <c r="AX140" s="1">
        <f t="shared" si="151"/>
        <v>1892.36404739672</v>
      </c>
      <c r="AZ140" s="2">
        <f t="shared" si="152"/>
        <v>1.5</v>
      </c>
      <c r="BA140" s="1">
        <f t="shared" si="153"/>
        <v>443.522823608606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5.19680633353571</v>
      </c>
      <c r="E141" s="13">
        <f t="shared" si="154"/>
        <v>2.45761129825806</v>
      </c>
      <c r="F141" s="9" t="s">
        <v>107</v>
      </c>
      <c r="G141" s="6">
        <v>3</v>
      </c>
      <c r="H141" s="11">
        <f t="shared" si="135"/>
        <v>5.19680633353571</v>
      </c>
      <c r="I141" s="11">
        <f t="shared" si="136"/>
        <v>278.346806333536</v>
      </c>
      <c r="J141" s="11">
        <f t="shared" si="137"/>
        <v>0.0339032397359907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0.83236428302965</v>
      </c>
      <c r="P141" s="11">
        <f t="shared" si="140"/>
        <v>0.0282198458352303</v>
      </c>
      <c r="Q141" s="16">
        <f t="shared" si="141"/>
        <v>0.00733715991715987</v>
      </c>
      <c r="R141" s="11">
        <f t="shared" si="142"/>
        <v>0.074022</v>
      </c>
      <c r="S141" s="17">
        <f t="shared" si="143"/>
        <v>0.0991213411845109</v>
      </c>
      <c r="T141" s="3">
        <v>0.01</v>
      </c>
      <c r="U141" s="18">
        <f t="shared" si="144"/>
        <v>0.000991213411845109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0.00648121341184511</v>
      </c>
      <c r="AU141" s="25">
        <f t="shared" si="148"/>
        <v>28.47</v>
      </c>
      <c r="AV141" s="1">
        <f t="shared" si="149"/>
        <v>0.26</v>
      </c>
      <c r="AW141" s="2">
        <f t="shared" si="150"/>
        <v>6.4</v>
      </c>
      <c r="AX141" s="1">
        <f t="shared" si="151"/>
        <v>2057.17820188782</v>
      </c>
      <c r="AZ141" s="2">
        <f t="shared" si="152"/>
        <v>1.5</v>
      </c>
      <c r="BA141" s="1">
        <f t="shared" si="153"/>
        <v>482.151141067457</v>
      </c>
    </row>
    <row r="142" s="1" customFormat="1" spans="1:53">
      <c r="A142" s="6"/>
      <c r="B142" s="6"/>
      <c r="C142" s="9">
        <v>3</v>
      </c>
      <c r="D142" s="12">
        <v>9.35559920416129</v>
      </c>
      <c r="E142" s="13">
        <f t="shared" si="154"/>
        <v>5.19680633353571</v>
      </c>
      <c r="F142" s="9" t="s">
        <v>107</v>
      </c>
      <c r="G142" s="6">
        <v>4</v>
      </c>
      <c r="H142" s="11">
        <f t="shared" si="135"/>
        <v>9.35559920416129</v>
      </c>
      <c r="I142" s="11">
        <f t="shared" si="136"/>
        <v>282.505599204161</v>
      </c>
      <c r="J142" s="11">
        <f t="shared" si="137"/>
        <v>0.0567392458875704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1.08884443719442</v>
      </c>
      <c r="P142" s="11">
        <f t="shared" si="140"/>
        <v>0.0617802122552874</v>
      </c>
      <c r="Q142" s="16">
        <f t="shared" si="141"/>
        <v>0.0160628551863747</v>
      </c>
      <c r="R142" s="11">
        <f t="shared" si="142"/>
        <v>0.074022</v>
      </c>
      <c r="S142" s="17">
        <f t="shared" si="143"/>
        <v>0.2170010967871</v>
      </c>
      <c r="T142" s="3">
        <v>0.01</v>
      </c>
      <c r="U142" s="18">
        <f t="shared" si="144"/>
        <v>0.002170010967871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0.012120010967871</v>
      </c>
      <c r="AU142" s="25">
        <f t="shared" si="148"/>
        <v>28.47</v>
      </c>
      <c r="AV142" s="1">
        <f t="shared" si="149"/>
        <v>0.26</v>
      </c>
      <c r="AW142" s="2">
        <f t="shared" si="150"/>
        <v>6.4</v>
      </c>
      <c r="AX142" s="1">
        <f t="shared" si="151"/>
        <v>3846.96827359175</v>
      </c>
      <c r="AZ142" s="2">
        <f t="shared" si="152"/>
        <v>1.5</v>
      </c>
      <c r="BA142" s="1">
        <f t="shared" si="153"/>
        <v>901.633189123066</v>
      </c>
    </row>
    <row r="143" s="1" customFormat="1" spans="1:53">
      <c r="A143" s="6"/>
      <c r="B143" s="6"/>
      <c r="C143" s="9">
        <v>4</v>
      </c>
      <c r="D143" s="12">
        <v>16.9662748086333</v>
      </c>
      <c r="E143" s="13">
        <f t="shared" si="154"/>
        <v>9.35559920416129</v>
      </c>
      <c r="F143" s="9" t="s">
        <v>107</v>
      </c>
      <c r="G143" s="6">
        <v>5</v>
      </c>
      <c r="H143" s="11">
        <f t="shared" si="135"/>
        <v>16.9662748086333</v>
      </c>
      <c r="I143" s="11">
        <f t="shared" si="136"/>
        <v>290.116274808633</v>
      </c>
      <c r="J143" s="11">
        <f t="shared" si="137"/>
        <v>0.140136193140551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0.975711013692176</v>
      </c>
      <c r="O143" s="11">
        <f t="shared" si="155"/>
        <v>0.336053211246957</v>
      </c>
      <c r="P143" s="11">
        <f t="shared" si="140"/>
        <v>0.0470932177168059</v>
      </c>
      <c r="Q143" s="16">
        <f t="shared" si="141"/>
        <v>0.0122442366063695</v>
      </c>
      <c r="R143" s="11">
        <f t="shared" si="142"/>
        <v>0.074022</v>
      </c>
      <c r="S143" s="17">
        <f t="shared" si="143"/>
        <v>0.165413479862332</v>
      </c>
      <c r="T143" s="3">
        <v>0.01</v>
      </c>
      <c r="U143" s="18">
        <f t="shared" si="144"/>
        <v>0.00165413479862332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0.0116041347986233</v>
      </c>
      <c r="AU143" s="25">
        <f t="shared" si="148"/>
        <v>28.47</v>
      </c>
      <c r="AV143" s="1">
        <f t="shared" si="149"/>
        <v>0.26</v>
      </c>
      <c r="AW143" s="2">
        <f t="shared" si="150"/>
        <v>6.4</v>
      </c>
      <c r="AX143" s="1">
        <f t="shared" si="151"/>
        <v>3683.22590888113</v>
      </c>
      <c r="AZ143" s="2">
        <f t="shared" si="152"/>
        <v>1.5</v>
      </c>
      <c r="BA143" s="1">
        <f t="shared" si="153"/>
        <v>863.256072394014</v>
      </c>
    </row>
    <row r="144" s="1" customFormat="1" spans="1:53">
      <c r="A144" s="6"/>
      <c r="B144" s="6"/>
      <c r="C144" s="9">
        <v>5</v>
      </c>
      <c r="D144" s="12">
        <v>22.6214979045161</v>
      </c>
      <c r="E144" s="13">
        <f t="shared" si="154"/>
        <v>16.9662748086333</v>
      </c>
      <c r="F144" s="9" t="s">
        <v>109</v>
      </c>
      <c r="G144" s="6">
        <v>6</v>
      </c>
      <c r="H144" s="11">
        <f t="shared" si="135"/>
        <v>22.6214979045161</v>
      </c>
      <c r="I144" s="11">
        <f t="shared" si="136"/>
        <v>295.771497904516</v>
      </c>
      <c r="J144" s="11">
        <f t="shared" si="137"/>
        <v>0.266219784790404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0.573659993530151</v>
      </c>
      <c r="P144" s="11">
        <f t="shared" si="140"/>
        <v>0.152719640020461</v>
      </c>
      <c r="Q144" s="16">
        <f t="shared" si="141"/>
        <v>0.03970710640532</v>
      </c>
      <c r="R144" s="11">
        <f t="shared" si="142"/>
        <v>0.074022</v>
      </c>
      <c r="S144" s="17">
        <f t="shared" si="143"/>
        <v>0.536423041870254</v>
      </c>
      <c r="T144" s="3">
        <v>0.01</v>
      </c>
      <c r="U144" s="18">
        <f t="shared" si="144"/>
        <v>0.00536423041870254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0.0153142304187025</v>
      </c>
      <c r="AU144" s="25">
        <f t="shared" si="148"/>
        <v>28.47</v>
      </c>
      <c r="AV144" s="1">
        <f t="shared" si="149"/>
        <v>0.26</v>
      </c>
      <c r="AW144" s="2">
        <f t="shared" si="150"/>
        <v>6.4</v>
      </c>
      <c r="AX144" s="1">
        <f t="shared" si="151"/>
        <v>4860.83376586012</v>
      </c>
      <c r="AZ144" s="2">
        <f t="shared" si="152"/>
        <v>1.5</v>
      </c>
      <c r="BA144" s="1">
        <f t="shared" si="153"/>
        <v>1139.25791387347</v>
      </c>
    </row>
    <row r="145" s="1" customFormat="1" spans="1:53">
      <c r="A145" s="6"/>
      <c r="B145" s="6"/>
      <c r="C145" s="9">
        <v>6</v>
      </c>
      <c r="D145" s="12">
        <v>24.792811388</v>
      </c>
      <c r="E145" s="13">
        <f t="shared" si="154"/>
        <v>22.6214979045161</v>
      </c>
      <c r="F145" s="9" t="s">
        <v>107</v>
      </c>
      <c r="G145" s="6">
        <v>7</v>
      </c>
      <c r="H145" s="11">
        <f t="shared" si="135"/>
        <v>24.792811388</v>
      </c>
      <c r="I145" s="11">
        <f t="shared" si="136"/>
        <v>297.942811388</v>
      </c>
      <c r="J145" s="11">
        <f t="shared" si="137"/>
        <v>0.338401350617184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0.705640353509689</v>
      </c>
      <c r="P145" s="11">
        <f t="shared" si="140"/>
        <v>0.238789648677666</v>
      </c>
      <c r="Q145" s="16">
        <f t="shared" si="141"/>
        <v>0.0620853086561931</v>
      </c>
      <c r="R145" s="11">
        <f t="shared" si="142"/>
        <v>0.074022</v>
      </c>
      <c r="S145" s="17">
        <f t="shared" si="143"/>
        <v>0.838741301993909</v>
      </c>
      <c r="T145" s="3">
        <v>0.01</v>
      </c>
      <c r="U145" s="18">
        <f t="shared" si="144"/>
        <v>0.00838741301993909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0.0232874130199391</v>
      </c>
      <c r="AU145" s="25">
        <f t="shared" si="148"/>
        <v>28.47</v>
      </c>
      <c r="AV145" s="1">
        <f t="shared" si="149"/>
        <v>0.26</v>
      </c>
      <c r="AW145" s="2">
        <f t="shared" si="150"/>
        <v>6.4</v>
      </c>
      <c r="AX145" s="1">
        <f t="shared" si="151"/>
        <v>7391.57244157756</v>
      </c>
      <c r="AZ145" s="2">
        <f t="shared" si="152"/>
        <v>1.5</v>
      </c>
      <c r="BA145" s="1">
        <f t="shared" si="153"/>
        <v>1732.39979099474</v>
      </c>
    </row>
    <row r="146" s="1" customFormat="1" spans="1:53">
      <c r="A146" s="6"/>
      <c r="B146" s="6"/>
      <c r="C146" s="9">
        <v>7</v>
      </c>
      <c r="D146" s="12">
        <v>28.3167123541936</v>
      </c>
      <c r="E146" s="13">
        <f t="shared" si="154"/>
        <v>24.792811388</v>
      </c>
      <c r="F146" s="9" t="s">
        <v>107</v>
      </c>
      <c r="G146" s="6">
        <v>8</v>
      </c>
      <c r="H146" s="11">
        <f t="shared" si="135"/>
        <v>28.3167123541936</v>
      </c>
      <c r="I146" s="11">
        <f t="shared" si="136"/>
        <v>301.466712354194</v>
      </c>
      <c r="J146" s="11">
        <f t="shared" si="137"/>
        <v>0.495831414623722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0.751550704832023</v>
      </c>
      <c r="P146" s="11">
        <f t="shared" si="140"/>
        <v>0.372642449138317</v>
      </c>
      <c r="Q146" s="16">
        <f t="shared" si="141"/>
        <v>0.0968870367759625</v>
      </c>
      <c r="R146" s="11">
        <f t="shared" si="142"/>
        <v>0.074022</v>
      </c>
      <c r="S146" s="17">
        <f t="shared" si="143"/>
        <v>1.30889514976578</v>
      </c>
      <c r="T146" s="3">
        <v>0.01</v>
      </c>
      <c r="U146" s="18">
        <f t="shared" si="144"/>
        <v>0.0130889514976578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0.0279889514976578</v>
      </c>
      <c r="AU146" s="25">
        <f t="shared" si="148"/>
        <v>28.47</v>
      </c>
      <c r="AV146" s="1">
        <f t="shared" si="149"/>
        <v>0.26</v>
      </c>
      <c r="AW146" s="2">
        <f t="shared" si="150"/>
        <v>6.4</v>
      </c>
      <c r="AX146" s="1">
        <f t="shared" si="151"/>
        <v>8883.87054335327</v>
      </c>
      <c r="AZ146" s="2">
        <f t="shared" si="152"/>
        <v>1.5</v>
      </c>
      <c r="BA146" s="1">
        <f t="shared" si="153"/>
        <v>2082.15715859842</v>
      </c>
    </row>
    <row r="147" s="1" customFormat="1" spans="1:53">
      <c r="A147" s="6"/>
      <c r="B147" s="6"/>
      <c r="C147" s="9">
        <v>8</v>
      </c>
      <c r="D147" s="12">
        <v>26.3762126722581</v>
      </c>
      <c r="E147" s="13">
        <f t="shared" si="154"/>
        <v>28.3167123541936</v>
      </c>
      <c r="F147" s="9" t="s">
        <v>107</v>
      </c>
      <c r="G147" s="6">
        <v>9</v>
      </c>
      <c r="H147" s="11">
        <f t="shared" si="135"/>
        <v>26.3762126722581</v>
      </c>
      <c r="I147" s="11">
        <f t="shared" si="136"/>
        <v>299.526212672258</v>
      </c>
      <c r="J147" s="11">
        <f t="shared" si="137"/>
        <v>0.402216682386824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0.663608255693706</v>
      </c>
      <c r="P147" s="11">
        <f t="shared" si="140"/>
        <v>0.26691431100963</v>
      </c>
      <c r="Q147" s="16">
        <f t="shared" si="141"/>
        <v>0.0693977208625038</v>
      </c>
      <c r="R147" s="11">
        <f t="shared" si="142"/>
        <v>0.074022</v>
      </c>
      <c r="S147" s="17">
        <f t="shared" si="143"/>
        <v>0.937528314048577</v>
      </c>
      <c r="T147" s="3">
        <v>0.01</v>
      </c>
      <c r="U147" s="18">
        <f t="shared" si="144"/>
        <v>0.00937528314048577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0.0193252831404858</v>
      </c>
      <c r="AU147" s="25">
        <f t="shared" si="148"/>
        <v>28.47</v>
      </c>
      <c r="AV147" s="1">
        <f t="shared" si="149"/>
        <v>0.26</v>
      </c>
      <c r="AW147" s="2">
        <f t="shared" si="150"/>
        <v>6.4</v>
      </c>
      <c r="AX147" s="1">
        <f t="shared" si="151"/>
        <v>6133.96731378416</v>
      </c>
      <c r="AZ147" s="2">
        <f t="shared" si="152"/>
        <v>1.5</v>
      </c>
      <c r="BA147" s="1">
        <f t="shared" si="153"/>
        <v>1437.64858916816</v>
      </c>
    </row>
    <row r="148" s="1" customFormat="1" spans="1:53">
      <c r="A148" s="6"/>
      <c r="B148" s="6"/>
      <c r="C148" s="9">
        <v>9</v>
      </c>
      <c r="D148" s="12">
        <v>21.740132025</v>
      </c>
      <c r="E148" s="13">
        <f t="shared" si="154"/>
        <v>26.3762126722581</v>
      </c>
      <c r="F148" s="9" t="s">
        <v>107</v>
      </c>
      <c r="G148" s="6">
        <v>10</v>
      </c>
      <c r="H148" s="11">
        <f t="shared" si="135"/>
        <v>21.740132025</v>
      </c>
      <c r="I148" s="11">
        <f t="shared" si="136"/>
        <v>294.890132025</v>
      </c>
      <c r="J148" s="11">
        <f t="shared" si="137"/>
        <v>0.241273516208855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0.681393944684076</v>
      </c>
      <c r="P148" s="11">
        <f t="shared" si="140"/>
        <v>0.164402312957349</v>
      </c>
      <c r="Q148" s="16">
        <f t="shared" si="141"/>
        <v>0.0427446013689108</v>
      </c>
      <c r="R148" s="11">
        <f t="shared" si="142"/>
        <v>0.074022</v>
      </c>
      <c r="S148" s="17">
        <f t="shared" si="143"/>
        <v>0.577458071504563</v>
      </c>
      <c r="T148" s="3">
        <v>0.01</v>
      </c>
      <c r="U148" s="18">
        <f t="shared" si="144"/>
        <v>0.00577458071504563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0.0157245807150456</v>
      </c>
      <c r="AU148" s="25">
        <f t="shared" si="148"/>
        <v>28.47</v>
      </c>
      <c r="AV148" s="1">
        <f t="shared" si="149"/>
        <v>0.26</v>
      </c>
      <c r="AW148" s="2">
        <f t="shared" si="150"/>
        <v>6.4</v>
      </c>
      <c r="AX148" s="1">
        <f t="shared" si="151"/>
        <v>4991.08154989889</v>
      </c>
      <c r="AZ148" s="2">
        <f t="shared" si="152"/>
        <v>1.5</v>
      </c>
      <c r="BA148" s="1">
        <f t="shared" si="153"/>
        <v>1169.78473825755</v>
      </c>
    </row>
    <row r="149" s="1" customFormat="1" spans="1:53">
      <c r="A149" s="6"/>
      <c r="B149" s="6"/>
      <c r="C149" s="9">
        <v>10</v>
      </c>
      <c r="D149" s="12">
        <v>14.3075324573548</v>
      </c>
      <c r="E149" s="13">
        <f t="shared" si="154"/>
        <v>21.740132025</v>
      </c>
      <c r="F149" s="9" t="s">
        <v>107</v>
      </c>
      <c r="G149" s="6">
        <v>11</v>
      </c>
      <c r="H149" s="11">
        <f t="shared" si="135"/>
        <v>14.3075324573548</v>
      </c>
      <c r="I149" s="11">
        <f t="shared" si="136"/>
        <v>287.457532457355</v>
      </c>
      <c r="J149" s="11">
        <f t="shared" si="137"/>
        <v>0.102739558983176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0.491142050140391</v>
      </c>
      <c r="O149" s="11">
        <f t="shared" si="155"/>
        <v>0.310549581586336</v>
      </c>
      <c r="P149" s="11">
        <f t="shared" si="140"/>
        <v>0.0319057270545899</v>
      </c>
      <c r="Q149" s="16">
        <f t="shared" si="141"/>
        <v>0.00829548903419338</v>
      </c>
      <c r="R149" s="11">
        <f t="shared" si="142"/>
        <v>0.074022</v>
      </c>
      <c r="S149" s="17">
        <f t="shared" si="143"/>
        <v>0.112067885685247</v>
      </c>
      <c r="T149" s="3">
        <v>0.01</v>
      </c>
      <c r="U149" s="18">
        <f t="shared" si="144"/>
        <v>0.00112067885685247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0.00661067885685247</v>
      </c>
      <c r="AU149" s="25">
        <f t="shared" si="148"/>
        <v>28.47</v>
      </c>
      <c r="AV149" s="1">
        <f t="shared" si="149"/>
        <v>0.26</v>
      </c>
      <c r="AW149" s="2">
        <f t="shared" si="150"/>
        <v>6.4</v>
      </c>
      <c r="AX149" s="1">
        <f t="shared" si="151"/>
        <v>2098.27135442621</v>
      </c>
      <c r="AZ149" s="2">
        <f t="shared" si="152"/>
        <v>1.5</v>
      </c>
      <c r="BA149" s="1">
        <f t="shared" si="153"/>
        <v>491.782348693643</v>
      </c>
    </row>
    <row r="150" s="1" customFormat="1" spans="1:54">
      <c r="A150" s="6"/>
      <c r="B150" s="6"/>
      <c r="C150" s="9">
        <v>11</v>
      </c>
      <c r="D150" s="12">
        <v>9.39156363853333</v>
      </c>
      <c r="E150" s="13">
        <f t="shared" si="154"/>
        <v>14.3075324573548</v>
      </c>
      <c r="F150" s="9" t="s">
        <v>109</v>
      </c>
      <c r="G150" s="6">
        <v>12</v>
      </c>
      <c r="H150" s="11">
        <f t="shared" si="135"/>
        <v>9.39156363853333</v>
      </c>
      <c r="I150" s="11">
        <f t="shared" si="136"/>
        <v>282.541563638533</v>
      </c>
      <c r="J150" s="11">
        <f t="shared" si="137"/>
        <v>0.0569887146390662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0.563343854531746</v>
      </c>
      <c r="P150" s="11">
        <f t="shared" si="140"/>
        <v>0.0321042421695813</v>
      </c>
      <c r="Q150" s="16">
        <f t="shared" si="141"/>
        <v>0.00834710296409114</v>
      </c>
      <c r="R150" s="11">
        <f t="shared" si="142"/>
        <v>0.074022</v>
      </c>
      <c r="S150" s="17">
        <f t="shared" si="143"/>
        <v>0.11276516392547</v>
      </c>
      <c r="T150" s="3">
        <v>0.01</v>
      </c>
      <c r="U150" s="18">
        <f t="shared" si="144"/>
        <v>0.0011276516392547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0.0066176516392547</v>
      </c>
      <c r="AU150" s="25">
        <f t="shared" si="148"/>
        <v>28.47</v>
      </c>
      <c r="AV150" s="1">
        <f t="shared" si="149"/>
        <v>0.26</v>
      </c>
      <c r="AW150" s="2">
        <f t="shared" si="150"/>
        <v>6.4</v>
      </c>
      <c r="AX150" s="1">
        <f t="shared" si="151"/>
        <v>2100.48455974023</v>
      </c>
      <c r="AY150" s="1">
        <f>SUM(AX139:AX150)</f>
        <v>49774.9026436402</v>
      </c>
      <c r="AZ150" s="2">
        <f t="shared" si="152"/>
        <v>1.5</v>
      </c>
      <c r="BA150" s="1">
        <f t="shared" si="153"/>
        <v>492.301068689116</v>
      </c>
      <c r="BB150" s="1">
        <f>SUM(BA139:BA150)</f>
        <v>11665.9928071032</v>
      </c>
    </row>
    <row r="151" s="1" customFormat="1" spans="1:46">
      <c r="A151" s="6"/>
      <c r="B151" s="6"/>
      <c r="C151" s="9">
        <v>12</v>
      </c>
      <c r="D151" s="12">
        <v>3.64629683519355</v>
      </c>
      <c r="E151" s="13">
        <f t="shared" si="154"/>
        <v>9.39156363853333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398.5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40</v>
      </c>
      <c r="C4" s="3"/>
      <c r="D4" s="3"/>
      <c r="E4" s="3">
        <v>6.8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110.2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843.5</v>
      </c>
      <c r="F7" s="3">
        <v>91.104</v>
      </c>
      <c r="G7" s="3">
        <v>0.18</v>
      </c>
      <c r="L7" s="2"/>
    </row>
    <row r="8" s="1" customFormat="1" spans="1:12">
      <c r="A8" s="4"/>
      <c r="B8" s="5" t="s">
        <v>44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5470.52</v>
      </c>
      <c r="F9" s="3">
        <v>108.2955</v>
      </c>
      <c r="G9" s="3">
        <v>0.45</v>
      </c>
      <c r="L9" s="2"/>
    </row>
    <row r="10" s="1" customFormat="1" spans="1:12">
      <c r="A10" s="4" t="s">
        <v>46</v>
      </c>
      <c r="B10" s="5"/>
      <c r="C10" s="3"/>
      <c r="D10" s="3"/>
      <c r="E10" s="3">
        <v>5.1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0.2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0.1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145855413.596513</v>
      </c>
      <c r="J16" s="7" t="s">
        <v>35</v>
      </c>
      <c r="K16" s="7">
        <f>I16/(10000*1000)</f>
        <v>14.5855413596513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91118548.9041096</v>
      </c>
      <c r="J17" s="7" t="s">
        <v>35</v>
      </c>
      <c r="K17" s="7">
        <f>I17/(10000*1000)</f>
        <v>9.11185489041096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6</v>
      </c>
      <c r="E29" s="9"/>
      <c r="F29" s="9"/>
      <c r="G29" s="6">
        <v>1</v>
      </c>
      <c r="H29" s="11">
        <f t="shared" ref="H29:H40" si="0">E30</f>
        <v>6</v>
      </c>
      <c r="I29" s="11">
        <f t="shared" ref="I29:I40" si="1">H29+273.15</f>
        <v>279.15</v>
      </c>
      <c r="J29" s="11">
        <f t="shared" ref="J29:J40" si="2">EXP(($C$18*(I29-$C$16))/($C$19*I29*$C$16))</f>
        <v>0.0374932232426917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0.0372460804128169</v>
      </c>
      <c r="Q29" s="16">
        <f t="shared" ref="Q29:Q40" si="6">P29*$B$31</f>
        <v>0.0048419904536662</v>
      </c>
      <c r="R29" s="11">
        <f t="shared" ref="R29:R40" si="7">L29*$B$31</f>
        <v>0.129143083333333</v>
      </c>
      <c r="S29" s="17">
        <f t="shared" ref="S29:S40" si="8">Q29/R29</f>
        <v>0.0374932232426918</v>
      </c>
      <c r="T29" s="3">
        <v>0.01</v>
      </c>
      <c r="U29" s="18">
        <f t="shared" ref="U29:U40" si="9">S29*T29</f>
        <v>0.000374932232426918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0.0222749322324269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0.566666666666667</v>
      </c>
      <c r="AU29" s="1">
        <f t="shared" ref="AU29:AU40" si="17">AT29*10000*AS29*0.67*AR29*AQ29</f>
        <v>1092.16941874742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5.18801061948387</v>
      </c>
      <c r="E30" s="13">
        <f t="shared" ref="E30:E41" si="18">D29</f>
        <v>6</v>
      </c>
      <c r="F30" s="9" t="s">
        <v>107</v>
      </c>
      <c r="G30" s="6">
        <v>2</v>
      </c>
      <c r="H30" s="11">
        <f t="shared" si="0"/>
        <v>5.18801061948387</v>
      </c>
      <c r="I30" s="11">
        <f t="shared" si="1"/>
        <v>278.338010619484</v>
      </c>
      <c r="J30" s="11">
        <f t="shared" si="2"/>
        <v>0.0338657830553287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1.94957058625385</v>
      </c>
      <c r="P30" s="11">
        <f t="shared" si="5"/>
        <v>0.0660237345251228</v>
      </c>
      <c r="Q30" s="16">
        <f t="shared" si="6"/>
        <v>0.00858308548826596</v>
      </c>
      <c r="R30" s="11">
        <f t="shared" si="7"/>
        <v>0.129143083333333</v>
      </c>
      <c r="S30" s="17">
        <f t="shared" si="8"/>
        <v>0.0664618287462755</v>
      </c>
      <c r="T30" s="3">
        <v>0.01</v>
      </c>
      <c r="U30" s="18">
        <f t="shared" si="9"/>
        <v>0.000664618287462755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0.0225646182874628</v>
      </c>
      <c r="AR30" s="25">
        <f t="shared" si="15"/>
        <v>99.3408333333333</v>
      </c>
      <c r="AS30" s="1">
        <f t="shared" si="16"/>
        <v>0.13</v>
      </c>
      <c r="AT30" s="2">
        <f>$E$4/12</f>
        <v>0.566666666666667</v>
      </c>
      <c r="AU30" s="1">
        <f t="shared" si="17"/>
        <v>1106.37310956212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6.4656375455</v>
      </c>
      <c r="E31" s="13">
        <f t="shared" si="18"/>
        <v>5.18801061948387</v>
      </c>
      <c r="F31" s="9" t="s">
        <v>107</v>
      </c>
      <c r="G31" s="6">
        <v>3</v>
      </c>
      <c r="H31" s="11">
        <f t="shared" si="0"/>
        <v>6.4656375455</v>
      </c>
      <c r="I31" s="11">
        <f t="shared" si="1"/>
        <v>279.6156375455</v>
      </c>
      <c r="J31" s="11">
        <f t="shared" si="2"/>
        <v>0.0397355118655573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2.87695518506206</v>
      </c>
      <c r="P31" s="11">
        <f t="shared" si="5"/>
        <v>0.11431728689271</v>
      </c>
      <c r="Q31" s="16">
        <f t="shared" si="6"/>
        <v>0.0148612472960523</v>
      </c>
      <c r="R31" s="11">
        <f t="shared" si="7"/>
        <v>0.129143083333333</v>
      </c>
      <c r="S31" s="17">
        <f t="shared" si="8"/>
        <v>0.11507582839488</v>
      </c>
      <c r="T31" s="3">
        <v>0.01</v>
      </c>
      <c r="U31" s="18">
        <f t="shared" si="9"/>
        <v>0.0011507582839488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0.0230507582839488</v>
      </c>
      <c r="AR31" s="25">
        <f t="shared" si="15"/>
        <v>99.3408333333333</v>
      </c>
      <c r="AS31" s="1">
        <f t="shared" si="16"/>
        <v>0.13</v>
      </c>
      <c r="AT31" s="2">
        <f>$E$4/12</f>
        <v>0.566666666666667</v>
      </c>
      <c r="AU31" s="1">
        <f t="shared" si="17"/>
        <v>1130.20919722568</v>
      </c>
    </row>
    <row r="32" s="1" customFormat="1" spans="1:47">
      <c r="A32" s="6"/>
      <c r="B32" s="6"/>
      <c r="C32" s="9">
        <v>3</v>
      </c>
      <c r="D32" s="12">
        <v>9.94942370819355</v>
      </c>
      <c r="E32" s="13">
        <f t="shared" si="18"/>
        <v>6.4656375455</v>
      </c>
      <c r="F32" s="9" t="s">
        <v>107</v>
      </c>
      <c r="G32" s="6">
        <v>4</v>
      </c>
      <c r="H32" s="11">
        <f t="shared" si="0"/>
        <v>9.94942370819355</v>
      </c>
      <c r="I32" s="11">
        <f t="shared" si="1"/>
        <v>283.099423708194</v>
      </c>
      <c r="J32" s="11">
        <f t="shared" si="2"/>
        <v>0.0609931197837219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3.75604623150268</v>
      </c>
      <c r="P32" s="11">
        <f t="shared" si="5"/>
        <v>0.22909297771124</v>
      </c>
      <c r="Q32" s="16">
        <f t="shared" si="6"/>
        <v>0.0297820871024613</v>
      </c>
      <c r="R32" s="11">
        <f t="shared" si="7"/>
        <v>0.129143083333333</v>
      </c>
      <c r="S32" s="17">
        <f t="shared" si="8"/>
        <v>0.230613102411302</v>
      </c>
      <c r="T32" s="3">
        <v>0.01</v>
      </c>
      <c r="U32" s="18">
        <f t="shared" si="9"/>
        <v>0.00230613102411302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0.031756131024113</v>
      </c>
      <c r="AR32" s="25">
        <f t="shared" si="15"/>
        <v>99.3408333333333</v>
      </c>
      <c r="AS32" s="1">
        <f t="shared" si="16"/>
        <v>0.13</v>
      </c>
      <c r="AT32" s="2">
        <f>$E$4/12</f>
        <v>0.566666666666667</v>
      </c>
      <c r="AU32" s="1">
        <f t="shared" si="17"/>
        <v>1557.04514834762</v>
      </c>
    </row>
    <row r="33" s="1" customFormat="1" spans="1:47">
      <c r="A33" s="6"/>
      <c r="B33" s="6"/>
      <c r="C33" s="9">
        <v>4</v>
      </c>
      <c r="D33" s="12">
        <v>16.5812972733667</v>
      </c>
      <c r="E33" s="13">
        <f t="shared" si="18"/>
        <v>9.94942370819355</v>
      </c>
      <c r="F33" s="9" t="s">
        <v>107</v>
      </c>
      <c r="G33" s="6">
        <v>5</v>
      </c>
      <c r="H33" s="11">
        <f t="shared" si="0"/>
        <v>16.5812972733667</v>
      </c>
      <c r="I33" s="11">
        <f t="shared" si="1"/>
        <v>289.731297273367</v>
      </c>
      <c r="J33" s="11">
        <f t="shared" si="2"/>
        <v>0.134024151204127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3.35060559110187</v>
      </c>
      <c r="O33" s="11">
        <f t="shared" si="19"/>
        <v>1.1697559960229</v>
      </c>
      <c r="P33" s="11">
        <f t="shared" si="5"/>
        <v>0.156775554482908</v>
      </c>
      <c r="Q33" s="16">
        <f t="shared" si="6"/>
        <v>0.020380822082778</v>
      </c>
      <c r="R33" s="11">
        <f t="shared" si="7"/>
        <v>0.129143083333333</v>
      </c>
      <c r="S33" s="17">
        <f t="shared" si="8"/>
        <v>0.157815823788044</v>
      </c>
      <c r="T33" s="3">
        <v>0.01</v>
      </c>
      <c r="U33" s="18">
        <f t="shared" si="9"/>
        <v>0.00157815823788044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0.0310281582378804</v>
      </c>
      <c r="AR33" s="25">
        <f t="shared" si="15"/>
        <v>99.3408333333333</v>
      </c>
      <c r="AS33" s="1">
        <f t="shared" si="16"/>
        <v>0.13</v>
      </c>
      <c r="AT33" s="2">
        <f>$E$4/12</f>
        <v>0.566666666666667</v>
      </c>
      <c r="AU33" s="1">
        <f t="shared" si="17"/>
        <v>1521.35167882289</v>
      </c>
    </row>
    <row r="34" s="1" customFormat="1" spans="1:47">
      <c r="A34" s="6"/>
      <c r="B34" s="6"/>
      <c r="C34" s="9">
        <v>5</v>
      </c>
      <c r="D34" s="12">
        <v>21.1652849219355</v>
      </c>
      <c r="E34" s="13">
        <f t="shared" si="18"/>
        <v>16.5812972733667</v>
      </c>
      <c r="F34" s="9" t="s">
        <v>109</v>
      </c>
      <c r="G34" s="6">
        <v>6</v>
      </c>
      <c r="H34" s="11">
        <f t="shared" si="0"/>
        <v>21.1652849219355</v>
      </c>
      <c r="I34" s="11">
        <f t="shared" si="1"/>
        <v>294.315284921935</v>
      </c>
      <c r="J34" s="11">
        <f t="shared" si="2"/>
        <v>0.226204806960101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2.00638877487333</v>
      </c>
      <c r="P34" s="11">
        <f t="shared" si="5"/>
        <v>0.453854785507136</v>
      </c>
      <c r="Q34" s="16">
        <f t="shared" si="6"/>
        <v>0.0590011221159277</v>
      </c>
      <c r="R34" s="11">
        <f t="shared" si="7"/>
        <v>0.129143083333333</v>
      </c>
      <c r="S34" s="17">
        <f t="shared" si="8"/>
        <v>0.456866295840553</v>
      </c>
      <c r="T34" s="3">
        <v>0.01</v>
      </c>
      <c r="U34" s="18">
        <f t="shared" si="9"/>
        <v>0.00456866295840553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0.0340186629584055</v>
      </c>
      <c r="AR34" s="25">
        <f t="shared" si="15"/>
        <v>99.3408333333333</v>
      </c>
      <c r="AS34" s="1">
        <f t="shared" si="16"/>
        <v>0.13</v>
      </c>
      <c r="AT34" s="2">
        <f>$E$4/12</f>
        <v>0.566666666666667</v>
      </c>
      <c r="AU34" s="1">
        <f t="shared" si="17"/>
        <v>1667.98008461542</v>
      </c>
    </row>
    <row r="35" s="1" customFormat="1" spans="1:47">
      <c r="A35" s="6"/>
      <c r="B35" s="6"/>
      <c r="C35" s="9">
        <v>6</v>
      </c>
      <c r="D35" s="12">
        <v>23.322792367</v>
      </c>
      <c r="E35" s="13">
        <f t="shared" si="18"/>
        <v>21.1652849219355</v>
      </c>
      <c r="F35" s="9" t="s">
        <v>107</v>
      </c>
      <c r="G35" s="6">
        <v>7</v>
      </c>
      <c r="H35" s="11">
        <f t="shared" si="0"/>
        <v>23.322792367</v>
      </c>
      <c r="I35" s="11">
        <f t="shared" si="1"/>
        <v>296.472792367</v>
      </c>
      <c r="J35" s="11">
        <f t="shared" si="2"/>
        <v>0.287779077322545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2.54594232269953</v>
      </c>
      <c r="P35" s="11">
        <f t="shared" si="5"/>
        <v>0.732668932542887</v>
      </c>
      <c r="Q35" s="16">
        <f t="shared" si="6"/>
        <v>0.0952469612305753</v>
      </c>
      <c r="R35" s="11">
        <f t="shared" si="7"/>
        <v>0.129143083333333</v>
      </c>
      <c r="S35" s="17">
        <f t="shared" si="8"/>
        <v>0.737530487674141</v>
      </c>
      <c r="T35" s="3">
        <v>0.01</v>
      </c>
      <c r="U35" s="18">
        <f t="shared" si="9"/>
        <v>0.00737530487674141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0.0422753048767414</v>
      </c>
      <c r="AR35" s="25">
        <f t="shared" si="15"/>
        <v>99.3408333333333</v>
      </c>
      <c r="AS35" s="1">
        <f t="shared" si="16"/>
        <v>0.13</v>
      </c>
      <c r="AT35" s="2">
        <f>$E$4/12</f>
        <v>0.566666666666667</v>
      </c>
      <c r="AU35" s="1">
        <f t="shared" si="17"/>
        <v>2072.81416943597</v>
      </c>
    </row>
    <row r="36" s="1" customFormat="1" spans="1:47">
      <c r="A36" s="6"/>
      <c r="B36" s="6"/>
      <c r="C36" s="9">
        <v>7</v>
      </c>
      <c r="D36" s="12">
        <v>27.8751860606452</v>
      </c>
      <c r="E36" s="13">
        <f t="shared" si="18"/>
        <v>23.322792367</v>
      </c>
      <c r="F36" s="9" t="s">
        <v>107</v>
      </c>
      <c r="G36" s="6">
        <v>8</v>
      </c>
      <c r="H36" s="11">
        <f t="shared" si="0"/>
        <v>27.8751860606452</v>
      </c>
      <c r="I36" s="11">
        <f t="shared" si="1"/>
        <v>301.025186060645</v>
      </c>
      <c r="J36" s="11">
        <f t="shared" si="2"/>
        <v>0.472890121829032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2.80668172348997</v>
      </c>
      <c r="P36" s="11">
        <f t="shared" si="5"/>
        <v>1.32725206215649</v>
      </c>
      <c r="Q36" s="16">
        <f t="shared" si="6"/>
        <v>0.172542768080344</v>
      </c>
      <c r="R36" s="11">
        <f t="shared" si="7"/>
        <v>0.129143083333333</v>
      </c>
      <c r="S36" s="17">
        <f t="shared" si="8"/>
        <v>1.33605891718561</v>
      </c>
      <c r="T36" s="3">
        <v>0.01</v>
      </c>
      <c r="U36" s="18">
        <f t="shared" si="9"/>
        <v>0.0133605891718561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0.0482605891718561</v>
      </c>
      <c r="AR36" s="25">
        <f t="shared" si="15"/>
        <v>99.3408333333333</v>
      </c>
      <c r="AS36" s="1">
        <f t="shared" si="16"/>
        <v>0.13</v>
      </c>
      <c r="AT36" s="2">
        <f>$E$4/12</f>
        <v>0.566666666666667</v>
      </c>
      <c r="AU36" s="1">
        <f t="shared" si="17"/>
        <v>2366.2805827756</v>
      </c>
    </row>
    <row r="37" s="1" customFormat="1" spans="1:47">
      <c r="A37" s="6"/>
      <c r="B37" s="6"/>
      <c r="C37" s="9">
        <v>8</v>
      </c>
      <c r="D37" s="12">
        <v>26.4162886741935</v>
      </c>
      <c r="E37" s="13">
        <f t="shared" si="18"/>
        <v>27.8751860606452</v>
      </c>
      <c r="F37" s="9" t="s">
        <v>107</v>
      </c>
      <c r="G37" s="6">
        <v>9</v>
      </c>
      <c r="H37" s="11">
        <f t="shared" si="0"/>
        <v>26.4162886741935</v>
      </c>
      <c r="I37" s="11">
        <f t="shared" si="1"/>
        <v>299.566288674193</v>
      </c>
      <c r="J37" s="11">
        <f t="shared" si="2"/>
        <v>0.40396966309794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2.47283799466681</v>
      </c>
      <c r="P37" s="11">
        <f t="shared" si="5"/>
        <v>0.998951531601339</v>
      </c>
      <c r="Q37" s="16">
        <f t="shared" si="6"/>
        <v>0.129863699108174</v>
      </c>
      <c r="R37" s="11">
        <f t="shared" si="7"/>
        <v>0.129143083333333</v>
      </c>
      <c r="S37" s="17">
        <f t="shared" si="8"/>
        <v>1.00557997963376</v>
      </c>
      <c r="T37" s="3">
        <v>0.01</v>
      </c>
      <c r="U37" s="18">
        <f t="shared" si="9"/>
        <v>0.0100557997963376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0.0395057997963376</v>
      </c>
      <c r="AR37" s="25">
        <f t="shared" si="15"/>
        <v>99.3408333333333</v>
      </c>
      <c r="AS37" s="1">
        <f t="shared" si="16"/>
        <v>0.13</v>
      </c>
      <c r="AT37" s="2">
        <f>$E$4/12</f>
        <v>0.566666666666667</v>
      </c>
      <c r="AU37" s="1">
        <f t="shared" si="17"/>
        <v>1937.02166859598</v>
      </c>
    </row>
    <row r="38" s="1" customFormat="1" spans="1:47">
      <c r="A38" s="6"/>
      <c r="B38" s="6"/>
      <c r="C38" s="9">
        <v>9</v>
      </c>
      <c r="D38" s="12">
        <v>21.6180980096667</v>
      </c>
      <c r="E38" s="13">
        <f t="shared" si="18"/>
        <v>26.4162886741935</v>
      </c>
      <c r="F38" s="9" t="s">
        <v>107</v>
      </c>
      <c r="G38" s="6">
        <v>10</v>
      </c>
      <c r="H38" s="11">
        <f t="shared" si="0"/>
        <v>21.6180980096667</v>
      </c>
      <c r="I38" s="11">
        <f t="shared" si="1"/>
        <v>294.768098009667</v>
      </c>
      <c r="J38" s="11">
        <f t="shared" si="2"/>
        <v>0.237997842276424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2.46729479639881</v>
      </c>
      <c r="P38" s="11">
        <f t="shared" si="5"/>
        <v>0.587210837802766</v>
      </c>
      <c r="Q38" s="16">
        <f t="shared" si="6"/>
        <v>0.0763374089143595</v>
      </c>
      <c r="R38" s="11">
        <f t="shared" si="7"/>
        <v>0.129143083333333</v>
      </c>
      <c r="S38" s="17">
        <f t="shared" si="8"/>
        <v>0.591107219558356</v>
      </c>
      <c r="T38" s="3">
        <v>0.01</v>
      </c>
      <c r="U38" s="18">
        <f t="shared" si="9"/>
        <v>0.00591107219558356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0.0353610721955836</v>
      </c>
      <c r="AR38" s="25">
        <f t="shared" si="15"/>
        <v>99.3408333333333</v>
      </c>
      <c r="AS38" s="1">
        <f t="shared" si="16"/>
        <v>0.13</v>
      </c>
      <c r="AT38" s="2">
        <f>$E$4/12</f>
        <v>0.566666666666667</v>
      </c>
      <c r="AU38" s="1">
        <f t="shared" si="17"/>
        <v>1733.8001868268</v>
      </c>
    </row>
    <row r="39" s="1" customFormat="1" spans="1:47">
      <c r="A39" s="6"/>
      <c r="B39" s="6"/>
      <c r="C39" s="9">
        <v>10</v>
      </c>
      <c r="D39" s="12">
        <v>15.1746505332258</v>
      </c>
      <c r="E39" s="13">
        <f t="shared" si="18"/>
        <v>21.6180980096667</v>
      </c>
      <c r="F39" s="9" t="s">
        <v>107</v>
      </c>
      <c r="G39" s="6">
        <v>11</v>
      </c>
      <c r="H39" s="11">
        <f t="shared" si="0"/>
        <v>15.1746505332258</v>
      </c>
      <c r="I39" s="11">
        <f t="shared" si="1"/>
        <v>288.324650533226</v>
      </c>
      <c r="J39" s="11">
        <f t="shared" si="2"/>
        <v>0.113757092782945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1.78607976066624</v>
      </c>
      <c r="O39" s="11">
        <f t="shared" si="19"/>
        <v>1.08741253126314</v>
      </c>
      <c r="P39" s="11">
        <f t="shared" si="5"/>
        <v>0.123700888212237</v>
      </c>
      <c r="Q39" s="16">
        <f t="shared" si="6"/>
        <v>0.0160811154675909</v>
      </c>
      <c r="R39" s="11">
        <f t="shared" si="7"/>
        <v>0.129143083333333</v>
      </c>
      <c r="S39" s="17">
        <f t="shared" si="8"/>
        <v>0.124521693709942</v>
      </c>
      <c r="T39" s="3">
        <v>0.01</v>
      </c>
      <c r="U39" s="18">
        <f t="shared" si="9"/>
        <v>0.00124521693709942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0.0231452169370994</v>
      </c>
      <c r="AR39" s="25">
        <f t="shared" si="15"/>
        <v>99.3408333333333</v>
      </c>
      <c r="AS39" s="1">
        <f t="shared" si="16"/>
        <v>0.13</v>
      </c>
      <c r="AT39" s="2">
        <f>$E$4/12</f>
        <v>0.566666666666667</v>
      </c>
      <c r="AU39" s="1">
        <f t="shared" si="17"/>
        <v>1134.84063005029</v>
      </c>
    </row>
    <row r="40" s="1" customFormat="1" spans="1:48">
      <c r="A40" s="6"/>
      <c r="B40" s="6"/>
      <c r="C40" s="9">
        <v>11</v>
      </c>
      <c r="D40" s="12">
        <v>10.9298703886667</v>
      </c>
      <c r="E40" s="13">
        <f t="shared" si="18"/>
        <v>15.1746505332258</v>
      </c>
      <c r="F40" s="9" t="s">
        <v>109</v>
      </c>
      <c r="G40" s="6">
        <v>12</v>
      </c>
      <c r="H40" s="11">
        <f t="shared" si="0"/>
        <v>10.9298703886667</v>
      </c>
      <c r="I40" s="11">
        <f t="shared" si="1"/>
        <v>284.079870388667</v>
      </c>
      <c r="J40" s="11">
        <f t="shared" si="2"/>
        <v>0.0686803880189892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1.95711997638423</v>
      </c>
      <c r="P40" s="11">
        <f t="shared" si="5"/>
        <v>0.134415759377784</v>
      </c>
      <c r="Q40" s="16">
        <f t="shared" si="6"/>
        <v>0.0174740487191119</v>
      </c>
      <c r="R40" s="11">
        <f t="shared" si="7"/>
        <v>0.129143083333333</v>
      </c>
      <c r="S40" s="17">
        <f t="shared" si="8"/>
        <v>0.135307662385677</v>
      </c>
      <c r="T40" s="3">
        <v>0.01</v>
      </c>
      <c r="U40" s="18">
        <f t="shared" si="9"/>
        <v>0.00135307662385677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0.0232530766238568</v>
      </c>
      <c r="AR40" s="25">
        <f t="shared" si="15"/>
        <v>99.3408333333333</v>
      </c>
      <c r="AS40" s="1">
        <f t="shared" si="16"/>
        <v>0.13</v>
      </c>
      <c r="AT40" s="2">
        <f>$E$4/12</f>
        <v>0.566666666666667</v>
      </c>
      <c r="AU40" s="1">
        <f t="shared" si="17"/>
        <v>1140.12913329523</v>
      </c>
      <c r="AV40" s="1">
        <f>SUM(AU29:AU40)</f>
        <v>18460.015008301</v>
      </c>
    </row>
    <row r="41" s="1" customFormat="1" spans="1:46">
      <c r="A41" s="6"/>
      <c r="B41" s="6"/>
      <c r="C41" s="9">
        <v>12</v>
      </c>
      <c r="D41" s="12">
        <v>5.84238161829032</v>
      </c>
      <c r="E41" s="13">
        <f t="shared" si="18"/>
        <v>10.9298703886667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6</v>
      </c>
      <c r="E44" s="9"/>
      <c r="F44" s="9"/>
      <c r="G44" s="6">
        <v>1</v>
      </c>
      <c r="H44" s="11">
        <f t="shared" ref="H44:H55" si="20">E45</f>
        <v>6</v>
      </c>
      <c r="I44" s="11">
        <f t="shared" ref="I44:I55" si="21">H44+273.15</f>
        <v>279.15</v>
      </c>
      <c r="J44" s="11">
        <f t="shared" ref="J44:J55" si="22">EXP(($C$18*(I44-$C$16))/($C$19*I44*$C$16))</f>
        <v>0.0374932232426917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0.0334165538351611</v>
      </c>
      <c r="Q44" s="16">
        <f t="shared" ref="Q44:Q55" si="26">P44*$B$46</f>
        <v>0.00434415199857094</v>
      </c>
      <c r="R44" s="11">
        <f t="shared" ref="R44:R55" si="27">L44*$B$46</f>
        <v>0.115864991666667</v>
      </c>
      <c r="S44" s="17">
        <f t="shared" ref="S44:S55" si="28">Q44/R44</f>
        <v>0.0374932232426916</v>
      </c>
      <c r="T44" s="3">
        <v>0.01</v>
      </c>
      <c r="U44" s="18">
        <f t="shared" ref="U44:U55" si="29">S44*T44</f>
        <v>0.000374932232426916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0.0194749322324269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33.2083333333333</v>
      </c>
      <c r="AU44" s="1">
        <f t="shared" ref="AU44:AU55" si="37">AT44*10000*AS44*0.67*AR44*AQ44</f>
        <v>50205.3584603651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5.18801061948387</v>
      </c>
      <c r="E45" s="13">
        <f t="shared" ref="E45:E56" si="38">D44</f>
        <v>6</v>
      </c>
      <c r="F45" s="9" t="s">
        <v>107</v>
      </c>
      <c r="G45" s="6">
        <v>2</v>
      </c>
      <c r="H45" s="11">
        <f t="shared" si="20"/>
        <v>5.18801061948387</v>
      </c>
      <c r="I45" s="11">
        <f t="shared" si="21"/>
        <v>278.338010619484</v>
      </c>
      <c r="J45" s="11">
        <f t="shared" si="22"/>
        <v>0.0338657830553287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1.74912177949817</v>
      </c>
      <c r="P45" s="11">
        <f t="shared" si="25"/>
        <v>0.0592353787218355</v>
      </c>
      <c r="Q45" s="16">
        <f t="shared" si="26"/>
        <v>0.00770059923383862</v>
      </c>
      <c r="R45" s="11">
        <f t="shared" si="27"/>
        <v>0.115864991666667</v>
      </c>
      <c r="S45" s="17">
        <f t="shared" si="28"/>
        <v>0.0664618287462752</v>
      </c>
      <c r="T45" s="3">
        <v>0.01</v>
      </c>
      <c r="U45" s="18">
        <f t="shared" si="29"/>
        <v>0.000664618287462752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0.0197646182874627</v>
      </c>
      <c r="AR45" s="25">
        <f t="shared" si="35"/>
        <v>89.1269166666667</v>
      </c>
      <c r="AS45" s="1">
        <f t="shared" si="36"/>
        <v>0.13</v>
      </c>
      <c r="AT45" s="2">
        <f>$E$3/12</f>
        <v>33.2083333333333</v>
      </c>
      <c r="AU45" s="1">
        <f t="shared" si="37"/>
        <v>50952.1539850153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6.4656375455</v>
      </c>
      <c r="E46" s="13">
        <f t="shared" si="38"/>
        <v>5.18801061948387</v>
      </c>
      <c r="F46" s="9" t="s">
        <v>107</v>
      </c>
      <c r="G46" s="6">
        <v>3</v>
      </c>
      <c r="H46" s="11">
        <f t="shared" si="20"/>
        <v>6.4656375455</v>
      </c>
      <c r="I46" s="11">
        <f t="shared" si="21"/>
        <v>279.6156375455</v>
      </c>
      <c r="J46" s="11">
        <f t="shared" si="22"/>
        <v>0.0397355118655573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2.581155567443</v>
      </c>
      <c r="P46" s="11">
        <f t="shared" si="25"/>
        <v>0.102563537676981</v>
      </c>
      <c r="Q46" s="16">
        <f t="shared" si="26"/>
        <v>0.0133332598980075</v>
      </c>
      <c r="R46" s="11">
        <f t="shared" si="27"/>
        <v>0.115864991666667</v>
      </c>
      <c r="S46" s="17">
        <f t="shared" si="28"/>
        <v>0.11507582839488</v>
      </c>
      <c r="T46" s="3">
        <v>0.01</v>
      </c>
      <c r="U46" s="18">
        <f t="shared" si="29"/>
        <v>0.0011507582839488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0.0202507582839488</v>
      </c>
      <c r="AR46" s="25">
        <f t="shared" si="35"/>
        <v>89.1269166666667</v>
      </c>
      <c r="AS46" s="1">
        <f t="shared" si="36"/>
        <v>0.13</v>
      </c>
      <c r="AT46" s="2">
        <f>$E$3/12</f>
        <v>33.2083333333333</v>
      </c>
      <c r="AU46" s="1">
        <f t="shared" si="37"/>
        <v>52205.3975133734</v>
      </c>
    </row>
    <row r="47" s="1" customFormat="1" spans="1:47">
      <c r="A47" s="6"/>
      <c r="B47" s="6"/>
      <c r="C47" s="9">
        <v>3</v>
      </c>
      <c r="D47" s="12">
        <v>9.94942370819355</v>
      </c>
      <c r="E47" s="13">
        <f t="shared" si="38"/>
        <v>6.4656375455</v>
      </c>
      <c r="F47" s="9" t="s">
        <v>107</v>
      </c>
      <c r="G47" s="6">
        <v>4</v>
      </c>
      <c r="H47" s="11">
        <f t="shared" si="20"/>
        <v>9.94942370819355</v>
      </c>
      <c r="I47" s="11">
        <f t="shared" si="21"/>
        <v>283.099423708194</v>
      </c>
      <c r="J47" s="11">
        <f t="shared" si="22"/>
        <v>0.0609931197837219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3.36986119643269</v>
      </c>
      <c r="P47" s="11">
        <f t="shared" si="25"/>
        <v>0.205538347608536</v>
      </c>
      <c r="Q47" s="16">
        <f t="shared" si="26"/>
        <v>0.0267199851891096</v>
      </c>
      <c r="R47" s="11">
        <f t="shared" si="27"/>
        <v>0.115864991666667</v>
      </c>
      <c r="S47" s="17">
        <f t="shared" si="28"/>
        <v>0.230613102411301</v>
      </c>
      <c r="T47" s="3">
        <v>0.01</v>
      </c>
      <c r="U47" s="18">
        <f t="shared" si="29"/>
        <v>0.00230613102411301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0.030356131024113</v>
      </c>
      <c r="AR47" s="25">
        <f t="shared" si="35"/>
        <v>89.1269166666667</v>
      </c>
      <c r="AS47" s="1">
        <f t="shared" si="36"/>
        <v>0.13</v>
      </c>
      <c r="AT47" s="2">
        <f>$E$3/12</f>
        <v>33.2083333333333</v>
      </c>
      <c r="AU47" s="1">
        <f t="shared" si="37"/>
        <v>78256.5208107777</v>
      </c>
    </row>
    <row r="48" s="1" customFormat="1" spans="1:47">
      <c r="A48" s="6"/>
      <c r="B48" s="6"/>
      <c r="C48" s="9">
        <v>4</v>
      </c>
      <c r="D48" s="12">
        <v>16.5812972733667</v>
      </c>
      <c r="E48" s="13">
        <f t="shared" si="38"/>
        <v>9.94942370819355</v>
      </c>
      <c r="F48" s="9" t="s">
        <v>107</v>
      </c>
      <c r="G48" s="6">
        <v>5</v>
      </c>
      <c r="H48" s="11">
        <f t="shared" si="20"/>
        <v>16.5812972733667</v>
      </c>
      <c r="I48" s="11">
        <f t="shared" si="21"/>
        <v>289.731297273367</v>
      </c>
      <c r="J48" s="11">
        <f t="shared" si="22"/>
        <v>0.134024151204127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3.00610670638295</v>
      </c>
      <c r="O48" s="11">
        <f t="shared" si="39"/>
        <v>1.04948530910787</v>
      </c>
      <c r="P48" s="11">
        <f t="shared" si="25"/>
        <v>0.140656377754383</v>
      </c>
      <c r="Q48" s="16">
        <f t="shared" si="26"/>
        <v>0.0182853291080698</v>
      </c>
      <c r="R48" s="11">
        <f t="shared" si="27"/>
        <v>0.115864991666667</v>
      </c>
      <c r="S48" s="17">
        <f t="shared" si="28"/>
        <v>0.157815823788043</v>
      </c>
      <c r="T48" s="3">
        <v>0.01</v>
      </c>
      <c r="U48" s="18">
        <f t="shared" si="29"/>
        <v>0.00157815823788043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0.0296281582378804</v>
      </c>
      <c r="AR48" s="25">
        <f t="shared" si="35"/>
        <v>89.1269166666667</v>
      </c>
      <c r="AS48" s="1">
        <f t="shared" si="36"/>
        <v>0.13</v>
      </c>
      <c r="AT48" s="2">
        <f>$E$3/12</f>
        <v>33.2083333333333</v>
      </c>
      <c r="AU48" s="1">
        <f t="shared" si="37"/>
        <v>76379.8449771467</v>
      </c>
    </row>
    <row r="49" s="1" customFormat="1" spans="1:47">
      <c r="A49" s="6"/>
      <c r="B49" s="6"/>
      <c r="C49" s="9">
        <v>5</v>
      </c>
      <c r="D49" s="12">
        <v>21.1652849219355</v>
      </c>
      <c r="E49" s="13">
        <f t="shared" si="38"/>
        <v>16.5812972733667</v>
      </c>
      <c r="F49" s="9" t="s">
        <v>109</v>
      </c>
      <c r="G49" s="6">
        <v>6</v>
      </c>
      <c r="H49" s="11">
        <f t="shared" si="20"/>
        <v>21.1652849219355</v>
      </c>
      <c r="I49" s="11">
        <f t="shared" si="21"/>
        <v>294.315284921935</v>
      </c>
      <c r="J49" s="11">
        <f t="shared" si="22"/>
        <v>0.226204806960101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1.80009809802016</v>
      </c>
      <c r="P49" s="11">
        <f t="shared" si="25"/>
        <v>0.407190842771895</v>
      </c>
      <c r="Q49" s="16">
        <f t="shared" si="26"/>
        <v>0.0529348095603464</v>
      </c>
      <c r="R49" s="11">
        <f t="shared" si="27"/>
        <v>0.115864991666667</v>
      </c>
      <c r="S49" s="17">
        <f t="shared" si="28"/>
        <v>0.456866295840551</v>
      </c>
      <c r="T49" s="3">
        <v>0.01</v>
      </c>
      <c r="U49" s="18">
        <f t="shared" si="29"/>
        <v>0.00456866295840551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0.0326186629584055</v>
      </c>
      <c r="AR49" s="25">
        <f t="shared" si="35"/>
        <v>89.1269166666667</v>
      </c>
      <c r="AS49" s="1">
        <f t="shared" si="36"/>
        <v>0.13</v>
      </c>
      <c r="AT49" s="2">
        <f>$E$3/12</f>
        <v>33.2083333333333</v>
      </c>
      <c r="AU49" s="1">
        <f t="shared" si="37"/>
        <v>84089.210004943</v>
      </c>
    </row>
    <row r="50" s="1" customFormat="1" spans="1:47">
      <c r="A50" s="6"/>
      <c r="B50" s="6"/>
      <c r="C50" s="9">
        <v>6</v>
      </c>
      <c r="D50" s="12">
        <v>23.322792367</v>
      </c>
      <c r="E50" s="13">
        <f t="shared" si="38"/>
        <v>21.1652849219355</v>
      </c>
      <c r="F50" s="9" t="s">
        <v>107</v>
      </c>
      <c r="G50" s="6">
        <v>7</v>
      </c>
      <c r="H50" s="11">
        <f t="shared" si="20"/>
        <v>23.322792367</v>
      </c>
      <c r="I50" s="11">
        <f t="shared" si="21"/>
        <v>296.472792367</v>
      </c>
      <c r="J50" s="11">
        <f t="shared" si="22"/>
        <v>0.287779077322545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2.28417642191493</v>
      </c>
      <c r="P50" s="11">
        <f t="shared" si="25"/>
        <v>0.657338183140591</v>
      </c>
      <c r="Q50" s="16">
        <f t="shared" si="26"/>
        <v>0.0854539638082768</v>
      </c>
      <c r="R50" s="11">
        <f t="shared" si="27"/>
        <v>0.115864991666667</v>
      </c>
      <c r="S50" s="17">
        <f t="shared" si="28"/>
        <v>0.737530487674137</v>
      </c>
      <c r="T50" s="3">
        <v>0.01</v>
      </c>
      <c r="U50" s="18">
        <f t="shared" si="29"/>
        <v>0.00737530487674137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0.0414753048767414</v>
      </c>
      <c r="AR50" s="25">
        <f t="shared" si="35"/>
        <v>89.1269166666667</v>
      </c>
      <c r="AS50" s="1">
        <f t="shared" si="36"/>
        <v>0.13</v>
      </c>
      <c r="AT50" s="2">
        <f>$E$3/12</f>
        <v>33.2083333333333</v>
      </c>
      <c r="AU50" s="1">
        <f t="shared" si="37"/>
        <v>106921.170443027</v>
      </c>
    </row>
    <row r="51" s="1" customFormat="1" spans="1:47">
      <c r="A51" s="6"/>
      <c r="B51" s="6"/>
      <c r="C51" s="9">
        <v>7</v>
      </c>
      <c r="D51" s="12">
        <v>27.8751860606452</v>
      </c>
      <c r="E51" s="13">
        <f t="shared" si="38"/>
        <v>23.322792367</v>
      </c>
      <c r="F51" s="9" t="s">
        <v>107</v>
      </c>
      <c r="G51" s="6">
        <v>8</v>
      </c>
      <c r="H51" s="11">
        <f t="shared" si="20"/>
        <v>27.8751860606452</v>
      </c>
      <c r="I51" s="11">
        <f t="shared" si="21"/>
        <v>301.025186060645</v>
      </c>
      <c r="J51" s="11">
        <f t="shared" si="22"/>
        <v>0.472890121829032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2.51810740544101</v>
      </c>
      <c r="P51" s="11">
        <f t="shared" si="25"/>
        <v>1.19078811773758</v>
      </c>
      <c r="Q51" s="16">
        <f t="shared" si="26"/>
        <v>0.154802455305886</v>
      </c>
      <c r="R51" s="11">
        <f t="shared" si="27"/>
        <v>0.115864991666667</v>
      </c>
      <c r="S51" s="17">
        <f t="shared" si="28"/>
        <v>1.3360589171856</v>
      </c>
      <c r="T51" s="3">
        <v>0.01</v>
      </c>
      <c r="U51" s="18">
        <f t="shared" si="29"/>
        <v>0.013360589171856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0.047460589171856</v>
      </c>
      <c r="AR51" s="25">
        <f t="shared" si="35"/>
        <v>89.1269166666667</v>
      </c>
      <c r="AS51" s="1">
        <f t="shared" si="36"/>
        <v>0.13</v>
      </c>
      <c r="AT51" s="2">
        <f>$E$3/12</f>
        <v>33.2083333333333</v>
      </c>
      <c r="AU51" s="1">
        <f t="shared" si="37"/>
        <v>122350.920849198</v>
      </c>
    </row>
    <row r="52" s="1" customFormat="1" spans="1:47">
      <c r="A52" s="6"/>
      <c r="B52" s="6"/>
      <c r="C52" s="9">
        <v>8</v>
      </c>
      <c r="D52" s="12">
        <v>26.4162886741935</v>
      </c>
      <c r="E52" s="13">
        <f t="shared" si="38"/>
        <v>27.8751860606452</v>
      </c>
      <c r="F52" s="9" t="s">
        <v>107</v>
      </c>
      <c r="G52" s="6">
        <v>9</v>
      </c>
      <c r="H52" s="11">
        <f t="shared" si="20"/>
        <v>26.4162886741935</v>
      </c>
      <c r="I52" s="11">
        <f t="shared" si="21"/>
        <v>299.566288674193</v>
      </c>
      <c r="J52" s="11">
        <f t="shared" si="22"/>
        <v>0.40396966309794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2.21858845437009</v>
      </c>
      <c r="P52" s="11">
        <f t="shared" si="25"/>
        <v>0.896242430464864</v>
      </c>
      <c r="Q52" s="16">
        <f t="shared" si="26"/>
        <v>0.116511515960432</v>
      </c>
      <c r="R52" s="11">
        <f t="shared" si="27"/>
        <v>0.115864991666667</v>
      </c>
      <c r="S52" s="17">
        <f t="shared" si="28"/>
        <v>1.00557997963376</v>
      </c>
      <c r="T52" s="3">
        <v>0.01</v>
      </c>
      <c r="U52" s="18">
        <f t="shared" si="29"/>
        <v>0.0100557997963376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0.0381057997963376</v>
      </c>
      <c r="AR52" s="25">
        <f t="shared" si="35"/>
        <v>89.1269166666667</v>
      </c>
      <c r="AS52" s="1">
        <f t="shared" si="36"/>
        <v>0.13</v>
      </c>
      <c r="AT52" s="2">
        <f>$E$3/12</f>
        <v>33.2083333333333</v>
      </c>
      <c r="AU52" s="1">
        <f t="shared" si="37"/>
        <v>98234.7622760187</v>
      </c>
    </row>
    <row r="53" s="1" customFormat="1" spans="1:47">
      <c r="A53" s="6"/>
      <c r="B53" s="6"/>
      <c r="C53" s="9">
        <v>9</v>
      </c>
      <c r="D53" s="12">
        <v>21.6180980096667</v>
      </c>
      <c r="E53" s="13">
        <f t="shared" si="38"/>
        <v>26.4162886741935</v>
      </c>
      <c r="F53" s="9" t="s">
        <v>107</v>
      </c>
      <c r="G53" s="6">
        <v>10</v>
      </c>
      <c r="H53" s="11">
        <f t="shared" si="20"/>
        <v>21.6180980096667</v>
      </c>
      <c r="I53" s="11">
        <f t="shared" si="21"/>
        <v>294.768098009667</v>
      </c>
      <c r="J53" s="11">
        <f t="shared" si="22"/>
        <v>0.237997842276424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2.21361519057189</v>
      </c>
      <c r="P53" s="11">
        <f t="shared" si="25"/>
        <v>0.526835638986425</v>
      </c>
      <c r="Q53" s="16">
        <f t="shared" si="26"/>
        <v>0.0684886330682353</v>
      </c>
      <c r="R53" s="11">
        <f t="shared" si="27"/>
        <v>0.115864991666667</v>
      </c>
      <c r="S53" s="17">
        <f t="shared" si="28"/>
        <v>0.591107219558353</v>
      </c>
      <c r="T53" s="3">
        <v>0.01</v>
      </c>
      <c r="U53" s="18">
        <f t="shared" si="29"/>
        <v>0.00591107219558353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0.0339610721955835</v>
      </c>
      <c r="AR53" s="25">
        <f t="shared" si="35"/>
        <v>89.1269166666667</v>
      </c>
      <c r="AS53" s="1">
        <f t="shared" si="36"/>
        <v>0.13</v>
      </c>
      <c r="AT53" s="2">
        <f>$E$3/12</f>
        <v>33.2083333333333</v>
      </c>
      <c r="AU53" s="1">
        <f t="shared" si="37"/>
        <v>87549.8709278503</v>
      </c>
    </row>
    <row r="54" s="1" customFormat="1" spans="1:47">
      <c r="A54" s="6"/>
      <c r="B54" s="6"/>
      <c r="C54" s="9">
        <v>10</v>
      </c>
      <c r="D54" s="12">
        <v>15.1746505332258</v>
      </c>
      <c r="E54" s="13">
        <f t="shared" si="38"/>
        <v>21.6180980096667</v>
      </c>
      <c r="F54" s="9" t="s">
        <v>107</v>
      </c>
      <c r="G54" s="6">
        <v>11</v>
      </c>
      <c r="H54" s="11">
        <f t="shared" si="20"/>
        <v>15.1746505332258</v>
      </c>
      <c r="I54" s="11">
        <f t="shared" si="21"/>
        <v>288.324650533226</v>
      </c>
      <c r="J54" s="11">
        <f t="shared" si="22"/>
        <v>0.113757092782945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1.60244057400619</v>
      </c>
      <c r="O54" s="11">
        <f t="shared" si="39"/>
        <v>0.97560814424594</v>
      </c>
      <c r="P54" s="11">
        <f t="shared" si="25"/>
        <v>0.110982346184782</v>
      </c>
      <c r="Q54" s="16">
        <f t="shared" si="26"/>
        <v>0.0144277050040217</v>
      </c>
      <c r="R54" s="11">
        <f t="shared" si="27"/>
        <v>0.115864991666667</v>
      </c>
      <c r="S54" s="17">
        <f t="shared" si="28"/>
        <v>0.124521693709942</v>
      </c>
      <c r="T54" s="3">
        <v>0.01</v>
      </c>
      <c r="U54" s="18">
        <f t="shared" si="29"/>
        <v>0.00124521693709942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0.0203452169370994</v>
      </c>
      <c r="AR54" s="25">
        <f t="shared" si="35"/>
        <v>89.1269166666667</v>
      </c>
      <c r="AS54" s="1">
        <f t="shared" si="36"/>
        <v>0.13</v>
      </c>
      <c r="AT54" s="2">
        <f>$E$3/12</f>
        <v>33.2083333333333</v>
      </c>
      <c r="AU54" s="1">
        <f t="shared" si="37"/>
        <v>52448.9069892737</v>
      </c>
    </row>
    <row r="55" s="1" customFormat="1" spans="1:48">
      <c r="A55" s="6"/>
      <c r="B55" s="6"/>
      <c r="C55" s="9">
        <v>11</v>
      </c>
      <c r="D55" s="12">
        <v>10.9298703886667</v>
      </c>
      <c r="E55" s="13">
        <f t="shared" si="38"/>
        <v>15.1746505332258</v>
      </c>
      <c r="F55" s="9" t="s">
        <v>109</v>
      </c>
      <c r="G55" s="6">
        <v>12</v>
      </c>
      <c r="H55" s="11">
        <f t="shared" si="20"/>
        <v>10.9298703886667</v>
      </c>
      <c r="I55" s="11">
        <f t="shared" si="21"/>
        <v>284.079870388667</v>
      </c>
      <c r="J55" s="11">
        <f t="shared" si="22"/>
        <v>0.0686803880189892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1.75589496472783</v>
      </c>
      <c r="P55" s="11">
        <f t="shared" si="25"/>
        <v>0.120595547498096</v>
      </c>
      <c r="Q55" s="16">
        <f t="shared" si="26"/>
        <v>0.0156774211747525</v>
      </c>
      <c r="R55" s="11">
        <f t="shared" si="27"/>
        <v>0.115864991666667</v>
      </c>
      <c r="S55" s="17">
        <f t="shared" si="28"/>
        <v>0.135307662385676</v>
      </c>
      <c r="T55" s="3">
        <v>0.01</v>
      </c>
      <c r="U55" s="18">
        <f t="shared" si="29"/>
        <v>0.00135307662385676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0.0204530766238568</v>
      </c>
      <c r="AR55" s="25">
        <f t="shared" si="35"/>
        <v>89.1269166666667</v>
      </c>
      <c r="AS55" s="1">
        <f t="shared" si="36"/>
        <v>0.13</v>
      </c>
      <c r="AT55" s="2">
        <f>$E$3/12</f>
        <v>33.2083333333333</v>
      </c>
      <c r="AU55" s="1">
        <f t="shared" si="37"/>
        <v>52726.9636301105</v>
      </c>
      <c r="AV55" s="1">
        <f>SUM(AU44:AU55)</f>
        <v>912321.080867099</v>
      </c>
    </row>
    <row r="56" s="1" customFormat="1" spans="1:46">
      <c r="A56" s="6"/>
      <c r="B56" s="6"/>
      <c r="C56" s="9">
        <v>12</v>
      </c>
      <c r="D56" s="12">
        <v>5.84238161829032</v>
      </c>
      <c r="E56" s="13">
        <f t="shared" si="38"/>
        <v>10.9298703886667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6</v>
      </c>
      <c r="E60" s="9"/>
      <c r="F60" s="9"/>
      <c r="G60" s="6">
        <v>1</v>
      </c>
      <c r="H60" s="11">
        <f t="shared" ref="H60:H71" si="40">E61</f>
        <v>6</v>
      </c>
      <c r="I60" s="11">
        <f t="shared" ref="I60:I71" si="41">H60+273.15</f>
        <v>279.15</v>
      </c>
      <c r="J60" s="11">
        <f t="shared" ref="J60:J71" si="42">EXP(($C$18*(I60-$C$16))/($C$19*I60*$C$16))</f>
        <v>0.0374932232426917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0.0517294001079417</v>
      </c>
      <c r="Q60" s="16">
        <f t="shared" ref="Q60:Q71" si="46">P60*$B$62</f>
        <v>0.00517294001079417</v>
      </c>
      <c r="R60" s="11">
        <f t="shared" ref="R60:R71" si="47">L60*$B$62</f>
        <v>0.13797</v>
      </c>
      <c r="S60" s="17">
        <f t="shared" ref="S60:S71" si="48">Q60/R60</f>
        <v>0.0374932232426917</v>
      </c>
      <c r="T60" s="3">
        <v>0.01</v>
      </c>
      <c r="U60" s="18">
        <f t="shared" ref="U60:U71" si="49">S60*T60</f>
        <v>0.000374932232426917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0.0126749322324269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9.18333333333333</v>
      </c>
      <c r="AU60" s="1">
        <f t="shared" ref="AU60:AU71" si="57">AT60*10000*AS60*0.67*AR60*AQ60</f>
        <v>10759.8312817975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5.18801061948387</v>
      </c>
      <c r="E61" s="13">
        <f t="shared" ref="E61:E72" si="58">D60</f>
        <v>6</v>
      </c>
      <c r="F61" s="9" t="s">
        <v>107</v>
      </c>
      <c r="G61" s="6">
        <v>2</v>
      </c>
      <c r="H61" s="11">
        <f t="shared" si="40"/>
        <v>5.18801061948387</v>
      </c>
      <c r="I61" s="11">
        <f t="shared" si="41"/>
        <v>278.338010619484</v>
      </c>
      <c r="J61" s="11">
        <f t="shared" si="42"/>
        <v>0.0338657830553287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2.70767059989206</v>
      </c>
      <c r="P61" s="11">
        <f t="shared" si="45"/>
        <v>0.0916973851212361</v>
      </c>
      <c r="Q61" s="16">
        <f t="shared" si="46"/>
        <v>0.00916973851212361</v>
      </c>
      <c r="R61" s="11">
        <f t="shared" si="47"/>
        <v>0.13797</v>
      </c>
      <c r="S61" s="17">
        <f t="shared" si="48"/>
        <v>0.0664618287462753</v>
      </c>
      <c r="T61" s="3">
        <v>0.01</v>
      </c>
      <c r="U61" s="18">
        <f t="shared" si="49"/>
        <v>0.000664618287462753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0.0129646182874628</v>
      </c>
      <c r="AR61" s="25">
        <f t="shared" si="55"/>
        <v>137.97</v>
      </c>
      <c r="AS61" s="1">
        <f t="shared" si="56"/>
        <v>0.1</v>
      </c>
      <c r="AT61" s="2">
        <f>$E$5/12</f>
        <v>9.18333333333333</v>
      </c>
      <c r="AU61" s="1">
        <f t="shared" si="57"/>
        <v>11005.7476322534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6.4656375455</v>
      </c>
      <c r="E62" s="13">
        <f t="shared" si="58"/>
        <v>5.18801061948387</v>
      </c>
      <c r="F62" s="9" t="s">
        <v>107</v>
      </c>
      <c r="G62" s="6">
        <v>3</v>
      </c>
      <c r="H62" s="11">
        <f t="shared" si="40"/>
        <v>6.4656375455</v>
      </c>
      <c r="I62" s="11">
        <f t="shared" si="41"/>
        <v>279.6156375455</v>
      </c>
      <c r="J62" s="11">
        <f t="shared" si="42"/>
        <v>0.0397355118655573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3.99567321477082</v>
      </c>
      <c r="P62" s="11">
        <f t="shared" si="45"/>
        <v>0.158770120436416</v>
      </c>
      <c r="Q62" s="16">
        <f t="shared" si="46"/>
        <v>0.0158770120436416</v>
      </c>
      <c r="R62" s="11">
        <f t="shared" si="47"/>
        <v>0.13797</v>
      </c>
      <c r="S62" s="17">
        <f t="shared" si="48"/>
        <v>0.11507582839488</v>
      </c>
      <c r="T62" s="3">
        <v>0.01</v>
      </c>
      <c r="U62" s="18">
        <f t="shared" si="49"/>
        <v>0.0011507582839488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0.0134507582839488</v>
      </c>
      <c r="AR62" s="25">
        <f t="shared" si="55"/>
        <v>137.97</v>
      </c>
      <c r="AS62" s="1">
        <f t="shared" si="56"/>
        <v>0.1</v>
      </c>
      <c r="AT62" s="2">
        <f>$E$5/12</f>
        <v>9.18333333333333</v>
      </c>
      <c r="AU62" s="1">
        <f t="shared" si="57"/>
        <v>11418.4349938585</v>
      </c>
    </row>
    <row r="63" s="1" customFormat="1" spans="1:47">
      <c r="A63" s="6"/>
      <c r="B63" s="6"/>
      <c r="C63" s="9">
        <v>3</v>
      </c>
      <c r="D63" s="12">
        <v>9.94942370819355</v>
      </c>
      <c r="E63" s="13">
        <f t="shared" si="58"/>
        <v>6.4656375455</v>
      </c>
      <c r="F63" s="9" t="s">
        <v>107</v>
      </c>
      <c r="G63" s="6">
        <v>4</v>
      </c>
      <c r="H63" s="11">
        <f t="shared" si="40"/>
        <v>9.94942370819355</v>
      </c>
      <c r="I63" s="11">
        <f t="shared" si="41"/>
        <v>283.099423708194</v>
      </c>
      <c r="J63" s="11">
        <f t="shared" si="42"/>
        <v>0.0609931197837219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5.21660309433441</v>
      </c>
      <c r="P63" s="11">
        <f t="shared" si="45"/>
        <v>0.318176897396873</v>
      </c>
      <c r="Q63" s="16">
        <f t="shared" si="46"/>
        <v>0.0318176897396873</v>
      </c>
      <c r="R63" s="11">
        <f t="shared" si="47"/>
        <v>0.13797</v>
      </c>
      <c r="S63" s="17">
        <f t="shared" si="48"/>
        <v>0.230613102411302</v>
      </c>
      <c r="T63" s="3">
        <v>0.01</v>
      </c>
      <c r="U63" s="18">
        <f t="shared" si="49"/>
        <v>0.00230613102411302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0.020356131024113</v>
      </c>
      <c r="AR63" s="25">
        <f t="shared" si="55"/>
        <v>137.97</v>
      </c>
      <c r="AS63" s="1">
        <f t="shared" si="56"/>
        <v>0.1</v>
      </c>
      <c r="AT63" s="2">
        <f>$E$5/12</f>
        <v>9.18333333333333</v>
      </c>
      <c r="AU63" s="1">
        <f t="shared" si="57"/>
        <v>17280.4502109501</v>
      </c>
    </row>
    <row r="64" s="1" customFormat="1" spans="1:47">
      <c r="A64" s="6"/>
      <c r="B64" s="6"/>
      <c r="C64" s="9">
        <v>4</v>
      </c>
      <c r="D64" s="12">
        <v>16.5812972733667</v>
      </c>
      <c r="E64" s="13">
        <f t="shared" si="58"/>
        <v>9.94942370819355</v>
      </c>
      <c r="F64" s="9" t="s">
        <v>107</v>
      </c>
      <c r="G64" s="6">
        <v>5</v>
      </c>
      <c r="H64" s="11">
        <f t="shared" si="40"/>
        <v>16.5812972733667</v>
      </c>
      <c r="I64" s="11">
        <f t="shared" si="41"/>
        <v>289.731297273367</v>
      </c>
      <c r="J64" s="11">
        <f t="shared" si="42"/>
        <v>0.134024151204127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4.65350488709066</v>
      </c>
      <c r="O64" s="11">
        <f t="shared" si="59"/>
        <v>1.62462130984688</v>
      </c>
      <c r="P64" s="11">
        <f t="shared" si="45"/>
        <v>0.217738492080364</v>
      </c>
      <c r="Q64" s="16">
        <f t="shared" si="46"/>
        <v>0.0217738492080364</v>
      </c>
      <c r="R64" s="11">
        <f t="shared" si="47"/>
        <v>0.13797</v>
      </c>
      <c r="S64" s="17">
        <f t="shared" si="48"/>
        <v>0.157815823788044</v>
      </c>
      <c r="T64" s="3">
        <v>0.01</v>
      </c>
      <c r="U64" s="18">
        <f t="shared" si="49"/>
        <v>0.00157815823788044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0.0196281582378804</v>
      </c>
      <c r="AR64" s="25">
        <f t="shared" si="55"/>
        <v>137.97</v>
      </c>
      <c r="AS64" s="1">
        <f t="shared" si="56"/>
        <v>0.1</v>
      </c>
      <c r="AT64" s="2">
        <f>$E$5/12</f>
        <v>9.18333333333333</v>
      </c>
      <c r="AU64" s="1">
        <f t="shared" si="57"/>
        <v>16662.4694427718</v>
      </c>
    </row>
    <row r="65" s="1" customFormat="1" spans="1:47">
      <c r="A65" s="6"/>
      <c r="B65" s="6"/>
      <c r="C65" s="9">
        <v>5</v>
      </c>
      <c r="D65" s="12">
        <v>21.1652849219355</v>
      </c>
      <c r="E65" s="13">
        <f t="shared" si="58"/>
        <v>16.5812972733667</v>
      </c>
      <c r="F65" s="9" t="s">
        <v>109</v>
      </c>
      <c r="G65" s="6">
        <v>6</v>
      </c>
      <c r="H65" s="11">
        <f t="shared" si="40"/>
        <v>21.1652849219355</v>
      </c>
      <c r="I65" s="11">
        <f t="shared" si="41"/>
        <v>294.315284921935</v>
      </c>
      <c r="J65" s="11">
        <f t="shared" si="42"/>
        <v>0.226204806960101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2.78658281776651</v>
      </c>
      <c r="P65" s="11">
        <f t="shared" si="45"/>
        <v>0.630338428371209</v>
      </c>
      <c r="Q65" s="16">
        <f t="shared" si="46"/>
        <v>0.0630338428371209</v>
      </c>
      <c r="R65" s="11">
        <f t="shared" si="47"/>
        <v>0.13797</v>
      </c>
      <c r="S65" s="17">
        <f t="shared" si="48"/>
        <v>0.456866295840552</v>
      </c>
      <c r="T65" s="3">
        <v>0.01</v>
      </c>
      <c r="U65" s="18">
        <f t="shared" si="49"/>
        <v>0.00456866295840552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0.0226186629584055</v>
      </c>
      <c r="AR65" s="25">
        <f t="shared" si="55"/>
        <v>137.97</v>
      </c>
      <c r="AS65" s="1">
        <f t="shared" si="56"/>
        <v>0.1</v>
      </c>
      <c r="AT65" s="2">
        <f>$E$5/12</f>
        <v>9.18333333333333</v>
      </c>
      <c r="AU65" s="1">
        <f t="shared" si="57"/>
        <v>19201.1280841133</v>
      </c>
    </row>
    <row r="66" s="1" customFormat="1" spans="1:47">
      <c r="A66" s="6"/>
      <c r="B66" s="6"/>
      <c r="C66" s="9">
        <v>6</v>
      </c>
      <c r="D66" s="12">
        <v>23.322792367</v>
      </c>
      <c r="E66" s="13">
        <f t="shared" si="58"/>
        <v>21.1652849219355</v>
      </c>
      <c r="F66" s="9" t="s">
        <v>107</v>
      </c>
      <c r="G66" s="6">
        <v>7</v>
      </c>
      <c r="H66" s="11">
        <f t="shared" si="40"/>
        <v>23.322792367</v>
      </c>
      <c r="I66" s="11">
        <f t="shared" si="41"/>
        <v>296.472792367</v>
      </c>
      <c r="J66" s="11">
        <f t="shared" si="42"/>
        <v>0.287779077322545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3.5359443893953</v>
      </c>
      <c r="P66" s="11">
        <f t="shared" si="45"/>
        <v>1.01757081384401</v>
      </c>
      <c r="Q66" s="16">
        <f t="shared" si="46"/>
        <v>0.101757081384401</v>
      </c>
      <c r="R66" s="11">
        <f t="shared" si="47"/>
        <v>0.13797</v>
      </c>
      <c r="S66" s="17">
        <f t="shared" si="48"/>
        <v>0.737530487674139</v>
      </c>
      <c r="T66" s="3">
        <v>0.01</v>
      </c>
      <c r="U66" s="18">
        <f t="shared" si="49"/>
        <v>0.00737530487674139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0.0305753048767414</v>
      </c>
      <c r="AR66" s="25">
        <f t="shared" si="55"/>
        <v>137.97</v>
      </c>
      <c r="AS66" s="1">
        <f t="shared" si="56"/>
        <v>0.1</v>
      </c>
      <c r="AT66" s="2">
        <f>$E$5/12</f>
        <v>9.18333333333333</v>
      </c>
      <c r="AU66" s="1">
        <f t="shared" si="57"/>
        <v>25955.5724504466</v>
      </c>
    </row>
    <row r="67" s="1" customFormat="1" spans="1:47">
      <c r="A67" s="6"/>
      <c r="B67" s="6"/>
      <c r="C67" s="9">
        <v>7</v>
      </c>
      <c r="D67" s="12">
        <v>27.8751860606452</v>
      </c>
      <c r="E67" s="13">
        <f t="shared" si="58"/>
        <v>23.322792367</v>
      </c>
      <c r="F67" s="9" t="s">
        <v>107</v>
      </c>
      <c r="G67" s="6">
        <v>8</v>
      </c>
      <c r="H67" s="11">
        <f t="shared" si="40"/>
        <v>27.8751860606452</v>
      </c>
      <c r="I67" s="11">
        <f t="shared" si="41"/>
        <v>301.025186060645</v>
      </c>
      <c r="J67" s="11">
        <f t="shared" si="42"/>
        <v>0.472890121829032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3.89807357555129</v>
      </c>
      <c r="P67" s="11">
        <f t="shared" si="45"/>
        <v>1.84336048804098</v>
      </c>
      <c r="Q67" s="16">
        <f t="shared" si="46"/>
        <v>0.184336048804098</v>
      </c>
      <c r="R67" s="11">
        <f t="shared" si="47"/>
        <v>0.13797</v>
      </c>
      <c r="S67" s="17">
        <f t="shared" si="48"/>
        <v>1.33605891718561</v>
      </c>
      <c r="T67" s="3">
        <v>0.01</v>
      </c>
      <c r="U67" s="18">
        <f t="shared" si="49"/>
        <v>0.0133605891718561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0.0365605891718561</v>
      </c>
      <c r="AR67" s="25">
        <f t="shared" si="55"/>
        <v>137.97</v>
      </c>
      <c r="AS67" s="1">
        <f t="shared" si="56"/>
        <v>0.1</v>
      </c>
      <c r="AT67" s="2">
        <f>$E$5/12</f>
        <v>9.18333333333333</v>
      </c>
      <c r="AU67" s="1">
        <f t="shared" si="57"/>
        <v>31036.5186841681</v>
      </c>
    </row>
    <row r="68" s="1" customFormat="1" spans="1:47">
      <c r="A68" s="6"/>
      <c r="B68" s="6"/>
      <c r="C68" s="9">
        <v>8</v>
      </c>
      <c r="D68" s="12">
        <v>26.4162886741935</v>
      </c>
      <c r="E68" s="13">
        <f t="shared" si="58"/>
        <v>27.8751860606452</v>
      </c>
      <c r="F68" s="9" t="s">
        <v>107</v>
      </c>
      <c r="G68" s="6">
        <v>9</v>
      </c>
      <c r="H68" s="11">
        <f t="shared" si="40"/>
        <v>26.4162886741935</v>
      </c>
      <c r="I68" s="11">
        <f t="shared" si="41"/>
        <v>299.566288674193</v>
      </c>
      <c r="J68" s="11">
        <f t="shared" si="42"/>
        <v>0.40396966309794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3.43441308751031</v>
      </c>
      <c r="P68" s="11">
        <f t="shared" si="45"/>
        <v>1.3873986979007</v>
      </c>
      <c r="Q68" s="16">
        <f t="shared" si="46"/>
        <v>0.13873986979007</v>
      </c>
      <c r="R68" s="11">
        <f t="shared" si="47"/>
        <v>0.13797</v>
      </c>
      <c r="S68" s="17">
        <f t="shared" si="48"/>
        <v>1.00557997963376</v>
      </c>
      <c r="T68" s="3">
        <v>0.01</v>
      </c>
      <c r="U68" s="18">
        <f t="shared" si="49"/>
        <v>0.0100557997963376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0.0281057997963376</v>
      </c>
      <c r="AR68" s="25">
        <f t="shared" si="55"/>
        <v>137.97</v>
      </c>
      <c r="AS68" s="1">
        <f t="shared" si="56"/>
        <v>0.1</v>
      </c>
      <c r="AT68" s="2">
        <f>$E$5/12</f>
        <v>9.18333333333333</v>
      </c>
      <c r="AU68" s="1">
        <f t="shared" si="57"/>
        <v>23859.1937458167</v>
      </c>
    </row>
    <row r="69" s="1" customFormat="1" spans="1:47">
      <c r="A69" s="6"/>
      <c r="B69" s="6"/>
      <c r="C69" s="9">
        <v>9</v>
      </c>
      <c r="D69" s="12">
        <v>21.6180980096667</v>
      </c>
      <c r="E69" s="13">
        <f t="shared" si="58"/>
        <v>26.4162886741935</v>
      </c>
      <c r="F69" s="9" t="s">
        <v>107</v>
      </c>
      <c r="G69" s="6">
        <v>10</v>
      </c>
      <c r="H69" s="11">
        <f t="shared" si="40"/>
        <v>21.6180980096667</v>
      </c>
      <c r="I69" s="11">
        <f t="shared" si="41"/>
        <v>294.768098009667</v>
      </c>
      <c r="J69" s="11">
        <f t="shared" si="42"/>
        <v>0.237997842276424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3.42671438960961</v>
      </c>
      <c r="P69" s="11">
        <f t="shared" si="45"/>
        <v>0.815550630824662</v>
      </c>
      <c r="Q69" s="16">
        <f t="shared" si="46"/>
        <v>0.0815550630824662</v>
      </c>
      <c r="R69" s="11">
        <f t="shared" si="47"/>
        <v>0.13797</v>
      </c>
      <c r="S69" s="17">
        <f t="shared" si="48"/>
        <v>0.591107219558355</v>
      </c>
      <c r="T69" s="3">
        <v>0.01</v>
      </c>
      <c r="U69" s="18">
        <f t="shared" si="49"/>
        <v>0.00591107219558355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0.0239610721955835</v>
      </c>
      <c r="AR69" s="25">
        <f t="shared" si="55"/>
        <v>137.97</v>
      </c>
      <c r="AS69" s="1">
        <f t="shared" si="56"/>
        <v>0.1</v>
      </c>
      <c r="AT69" s="2">
        <f>$E$5/12</f>
        <v>9.18333333333333</v>
      </c>
      <c r="AU69" s="1">
        <f t="shared" si="57"/>
        <v>20340.707897109</v>
      </c>
    </row>
    <row r="70" s="1" customFormat="1" spans="1:47">
      <c r="A70" s="6"/>
      <c r="B70" s="6"/>
      <c r="C70" s="9">
        <v>10</v>
      </c>
      <c r="D70" s="12">
        <v>15.1746505332258</v>
      </c>
      <c r="E70" s="13">
        <f t="shared" si="58"/>
        <v>21.6180980096667</v>
      </c>
      <c r="F70" s="9" t="s">
        <v>107</v>
      </c>
      <c r="G70" s="6">
        <v>11</v>
      </c>
      <c r="H70" s="11">
        <f t="shared" si="40"/>
        <v>15.1746505332258</v>
      </c>
      <c r="I70" s="11">
        <f t="shared" si="41"/>
        <v>288.324650533226</v>
      </c>
      <c r="J70" s="11">
        <f t="shared" si="42"/>
        <v>0.113757092782945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2.4806055708457</v>
      </c>
      <c r="O70" s="11">
        <f t="shared" si="59"/>
        <v>1.51025818793925</v>
      </c>
      <c r="P70" s="11">
        <f t="shared" si="45"/>
        <v>0.171802580811607</v>
      </c>
      <c r="Q70" s="16">
        <f t="shared" si="46"/>
        <v>0.0171802580811607</v>
      </c>
      <c r="R70" s="11">
        <f t="shared" si="47"/>
        <v>0.13797</v>
      </c>
      <c r="S70" s="17">
        <f t="shared" si="48"/>
        <v>0.124521693709942</v>
      </c>
      <c r="T70" s="3">
        <v>0.01</v>
      </c>
      <c r="U70" s="18">
        <f t="shared" si="49"/>
        <v>0.00124521693709942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0.0135452169370994</v>
      </c>
      <c r="AR70" s="25">
        <f t="shared" si="55"/>
        <v>137.97</v>
      </c>
      <c r="AS70" s="1">
        <f t="shared" si="56"/>
        <v>0.1</v>
      </c>
      <c r="AT70" s="2">
        <f>$E$5/12</f>
        <v>9.18333333333333</v>
      </c>
      <c r="AU70" s="1">
        <f t="shared" si="57"/>
        <v>11498.6215504704</v>
      </c>
    </row>
    <row r="71" s="1" customFormat="1" spans="1:48">
      <c r="A71" s="6"/>
      <c r="B71" s="6"/>
      <c r="C71" s="9">
        <v>11</v>
      </c>
      <c r="D71" s="12">
        <v>10.9298703886667</v>
      </c>
      <c r="E71" s="13">
        <f t="shared" si="58"/>
        <v>15.1746505332258</v>
      </c>
      <c r="F71" s="9" t="s">
        <v>109</v>
      </c>
      <c r="G71" s="6">
        <v>12</v>
      </c>
      <c r="H71" s="11">
        <f t="shared" si="40"/>
        <v>10.9298703886667</v>
      </c>
      <c r="I71" s="11">
        <f t="shared" si="41"/>
        <v>284.079870388667</v>
      </c>
      <c r="J71" s="11">
        <f t="shared" si="42"/>
        <v>0.0686803880189892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2.71815560712764</v>
      </c>
      <c r="P71" s="11">
        <f t="shared" si="45"/>
        <v>0.186683981793518</v>
      </c>
      <c r="Q71" s="16">
        <f t="shared" si="46"/>
        <v>0.0186683981793518</v>
      </c>
      <c r="R71" s="11">
        <f t="shared" si="47"/>
        <v>0.13797</v>
      </c>
      <c r="S71" s="17">
        <f t="shared" si="48"/>
        <v>0.135307662385676</v>
      </c>
      <c r="T71" s="3">
        <v>0.01</v>
      </c>
      <c r="U71" s="18">
        <f t="shared" si="49"/>
        <v>0.00135307662385676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0.0136530766238568</v>
      </c>
      <c r="AR71" s="25">
        <f t="shared" si="55"/>
        <v>137.97</v>
      </c>
      <c r="AS71" s="1">
        <f t="shared" si="56"/>
        <v>0.1</v>
      </c>
      <c r="AT71" s="2">
        <f>$E$5/12</f>
        <v>9.18333333333333</v>
      </c>
      <c r="AU71" s="1">
        <f t="shared" si="57"/>
        <v>11590.1843304785</v>
      </c>
      <c r="AV71" s="1">
        <f>SUM(AU60:AU71)</f>
        <v>210608.860304234</v>
      </c>
    </row>
    <row r="72" s="1" customFormat="1" spans="1:46">
      <c r="A72" s="6"/>
      <c r="B72" s="6"/>
      <c r="C72" s="9">
        <v>12</v>
      </c>
      <c r="D72" s="12">
        <v>5.84238161829032</v>
      </c>
      <c r="E72" s="13">
        <f t="shared" si="58"/>
        <v>10.9298703886667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6</v>
      </c>
      <c r="E76" s="9"/>
      <c r="F76" s="9"/>
      <c r="G76" s="6">
        <v>1</v>
      </c>
      <c r="H76" s="11">
        <f t="shared" ref="H76:H87" si="60">E77</f>
        <v>6</v>
      </c>
      <c r="I76" s="11">
        <f t="shared" ref="I76:I87" si="61">H76+273.15</f>
        <v>279.15</v>
      </c>
      <c r="J76" s="11">
        <f t="shared" ref="J76:J87" si="62">EXP(($C$18*(I76-$C$16))/($C$19*I76*$C$16))</f>
        <v>0.0374932232426917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0.0029342977618548</v>
      </c>
      <c r="Q76" s="16">
        <f t="shared" ref="Q76:Q87" si="66">P76*$B$78</f>
        <v>0.000381458709041125</v>
      </c>
      <c r="R76" s="11">
        <f t="shared" ref="R76:R87" si="67">L76*$B$78</f>
        <v>0.0101740708333333</v>
      </c>
      <c r="S76" s="17">
        <f t="shared" ref="S76:S87" si="68">Q76/R76</f>
        <v>0.0374932232426918</v>
      </c>
      <c r="T76" s="3">
        <v>0.01</v>
      </c>
      <c r="U76" s="18">
        <f t="shared" ref="U76:U87" si="69">S76*T76</f>
        <v>0.000374932232426918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0.0119749322324269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5.18801061948387</v>
      </c>
      <c r="E77" s="13">
        <f t="shared" ref="E77:E88" si="78">D76</f>
        <v>6</v>
      </c>
      <c r="F77" s="9" t="s">
        <v>107</v>
      </c>
      <c r="G77" s="6">
        <v>2</v>
      </c>
      <c r="H77" s="11">
        <f t="shared" si="60"/>
        <v>5.18801061948387</v>
      </c>
      <c r="I77" s="11">
        <f t="shared" si="61"/>
        <v>278.338010619484</v>
      </c>
      <c r="J77" s="11">
        <f t="shared" si="62"/>
        <v>0.0338657830553287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0.153589868904812</v>
      </c>
      <c r="P77" s="11">
        <f t="shared" si="65"/>
        <v>0.00520144117982673</v>
      </c>
      <c r="Q77" s="16">
        <f t="shared" si="66"/>
        <v>0.000676187353377474</v>
      </c>
      <c r="R77" s="11">
        <f t="shared" si="67"/>
        <v>0.0101740708333333</v>
      </c>
      <c r="S77" s="17">
        <f t="shared" si="68"/>
        <v>0.0664618287462755</v>
      </c>
      <c r="T77" s="3">
        <v>0.01</v>
      </c>
      <c r="U77" s="18">
        <f t="shared" si="69"/>
        <v>0.000664618287462755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0.0122646182874628</v>
      </c>
      <c r="AR77" s="25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6.4656375455</v>
      </c>
      <c r="E78" s="13">
        <f t="shared" si="78"/>
        <v>5.18801061948387</v>
      </c>
      <c r="F78" s="9" t="s">
        <v>107</v>
      </c>
      <c r="G78" s="6">
        <v>3</v>
      </c>
      <c r="H78" s="11">
        <f t="shared" si="60"/>
        <v>6.4656375455</v>
      </c>
      <c r="I78" s="11">
        <f t="shared" si="61"/>
        <v>279.6156375455</v>
      </c>
      <c r="J78" s="11">
        <f t="shared" si="62"/>
        <v>0.0397355118655573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0.226650511058318</v>
      </c>
      <c r="P78" s="11">
        <f t="shared" si="65"/>
        <v>0.00900607407149245</v>
      </c>
      <c r="Q78" s="16">
        <f t="shared" si="66"/>
        <v>0.00117078962929402</v>
      </c>
      <c r="R78" s="11">
        <f t="shared" si="67"/>
        <v>0.0101740708333333</v>
      </c>
      <c r="S78" s="17">
        <f t="shared" si="68"/>
        <v>0.11507582839488</v>
      </c>
      <c r="T78" s="3">
        <v>0.01</v>
      </c>
      <c r="U78" s="18">
        <f t="shared" si="69"/>
        <v>0.0011507582839488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0.0127507582839488</v>
      </c>
      <c r="AR78" s="25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9.94942370819355</v>
      </c>
      <c r="E79" s="13">
        <f t="shared" si="78"/>
        <v>6.4656375455</v>
      </c>
      <c r="F79" s="9" t="s">
        <v>107</v>
      </c>
      <c r="G79" s="6">
        <v>4</v>
      </c>
      <c r="H79" s="11">
        <f t="shared" si="60"/>
        <v>9.94942370819355</v>
      </c>
      <c r="I79" s="11">
        <f t="shared" si="61"/>
        <v>283.099423708194</v>
      </c>
      <c r="J79" s="11">
        <f t="shared" si="62"/>
        <v>0.0609931197837219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0.295906520320159</v>
      </c>
      <c r="P79" s="11">
        <f t="shared" si="65"/>
        <v>0.0180482618386718</v>
      </c>
      <c r="Q79" s="16">
        <f t="shared" si="66"/>
        <v>0.00234627403902734</v>
      </c>
      <c r="R79" s="11">
        <f t="shared" si="67"/>
        <v>0.0101740708333333</v>
      </c>
      <c r="S79" s="17">
        <f t="shared" si="68"/>
        <v>0.230613102411302</v>
      </c>
      <c r="T79" s="3">
        <v>0.01</v>
      </c>
      <c r="U79" s="18">
        <f t="shared" si="69"/>
        <v>0.00230613102411302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0.021406131024113</v>
      </c>
      <c r="AR79" s="25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16.5812972733667</v>
      </c>
      <c r="E80" s="13">
        <f t="shared" si="78"/>
        <v>9.94942370819355</v>
      </c>
      <c r="F80" s="9" t="s">
        <v>107</v>
      </c>
      <c r="G80" s="6">
        <v>5</v>
      </c>
      <c r="H80" s="11">
        <f t="shared" si="60"/>
        <v>16.5812972733667</v>
      </c>
      <c r="I80" s="11">
        <f t="shared" si="61"/>
        <v>289.731297273367</v>
      </c>
      <c r="J80" s="11">
        <f t="shared" si="62"/>
        <v>0.134024151204127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0.263965345557413</v>
      </c>
      <c r="O80" s="11">
        <f t="shared" si="79"/>
        <v>0.0921549962574076</v>
      </c>
      <c r="P80" s="11">
        <f t="shared" si="65"/>
        <v>0.0123509951526185</v>
      </c>
      <c r="Q80" s="16">
        <f t="shared" si="66"/>
        <v>0.00160562936984041</v>
      </c>
      <c r="R80" s="11">
        <f t="shared" si="67"/>
        <v>0.0101740708333333</v>
      </c>
      <c r="S80" s="17">
        <f t="shared" si="68"/>
        <v>0.157815823788044</v>
      </c>
      <c r="T80" s="3">
        <v>0.01</v>
      </c>
      <c r="U80" s="18">
        <f t="shared" si="69"/>
        <v>0.00157815823788044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0.0206781582378804</v>
      </c>
      <c r="AR80" s="25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21.1652849219355</v>
      </c>
      <c r="E81" s="13">
        <f t="shared" si="78"/>
        <v>16.5812972733667</v>
      </c>
      <c r="F81" s="9" t="s">
        <v>109</v>
      </c>
      <c r="G81" s="6">
        <v>6</v>
      </c>
      <c r="H81" s="11">
        <f t="shared" si="60"/>
        <v>21.1652849219355</v>
      </c>
      <c r="I81" s="11">
        <f t="shared" si="61"/>
        <v>294.315284921935</v>
      </c>
      <c r="J81" s="11">
        <f t="shared" si="62"/>
        <v>0.226204806960101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0.158066084438122</v>
      </c>
      <c r="P81" s="11">
        <f t="shared" si="65"/>
        <v>0.0357553081172646</v>
      </c>
      <c r="Q81" s="16">
        <f t="shared" si="66"/>
        <v>0.00464819005524439</v>
      </c>
      <c r="R81" s="11">
        <f t="shared" si="67"/>
        <v>0.0101740708333333</v>
      </c>
      <c r="S81" s="17">
        <f t="shared" si="68"/>
        <v>0.456866295840553</v>
      </c>
      <c r="T81" s="3">
        <v>0.01</v>
      </c>
      <c r="U81" s="18">
        <f t="shared" si="69"/>
        <v>0.00456866295840553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0.0236686629584055</v>
      </c>
      <c r="AR81" s="25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23.322792367</v>
      </c>
      <c r="E82" s="13">
        <f t="shared" si="78"/>
        <v>21.1652849219355</v>
      </c>
      <c r="F82" s="9" t="s">
        <v>107</v>
      </c>
      <c r="G82" s="6">
        <v>7</v>
      </c>
      <c r="H82" s="11">
        <f t="shared" si="60"/>
        <v>23.322792367</v>
      </c>
      <c r="I82" s="11">
        <f t="shared" si="61"/>
        <v>296.472792367</v>
      </c>
      <c r="J82" s="11">
        <f t="shared" si="62"/>
        <v>0.287779077322545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0.200572859654191</v>
      </c>
      <c r="P82" s="11">
        <f t="shared" si="65"/>
        <v>0.0577206724872274</v>
      </c>
      <c r="Q82" s="16">
        <f t="shared" si="66"/>
        <v>0.00750368742333957</v>
      </c>
      <c r="R82" s="11">
        <f t="shared" si="67"/>
        <v>0.0101740708333333</v>
      </c>
      <c r="S82" s="17">
        <f t="shared" si="68"/>
        <v>0.737530487674141</v>
      </c>
      <c r="T82" s="3">
        <v>0.01</v>
      </c>
      <c r="U82" s="18">
        <f t="shared" si="69"/>
        <v>0.00737530487674141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0.0322753048767414</v>
      </c>
      <c r="AR82" s="25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27.8751860606452</v>
      </c>
      <c r="E83" s="13">
        <f t="shared" si="78"/>
        <v>23.322792367</v>
      </c>
      <c r="F83" s="9" t="s">
        <v>107</v>
      </c>
      <c r="G83" s="6">
        <v>8</v>
      </c>
      <c r="H83" s="11">
        <f t="shared" si="60"/>
        <v>27.8751860606452</v>
      </c>
      <c r="I83" s="11">
        <f t="shared" si="61"/>
        <v>301.025186060645</v>
      </c>
      <c r="J83" s="11">
        <f t="shared" si="62"/>
        <v>0.472890121829032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0.221114270500297</v>
      </c>
      <c r="P83" s="11">
        <f t="shared" si="65"/>
        <v>0.104562754315023</v>
      </c>
      <c r="Q83" s="16">
        <f t="shared" si="66"/>
        <v>0.013593158060953</v>
      </c>
      <c r="R83" s="11">
        <f t="shared" si="67"/>
        <v>0.0101740708333333</v>
      </c>
      <c r="S83" s="17">
        <f t="shared" si="68"/>
        <v>1.33605891718561</v>
      </c>
      <c r="T83" s="3">
        <v>0.01</v>
      </c>
      <c r="U83" s="18">
        <f t="shared" si="69"/>
        <v>0.0133605891718561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0.0382605891718561</v>
      </c>
      <c r="AR83" s="25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26.4162886741935</v>
      </c>
      <c r="E84" s="13">
        <f t="shared" si="78"/>
        <v>27.8751860606452</v>
      </c>
      <c r="F84" s="9" t="s">
        <v>107</v>
      </c>
      <c r="G84" s="6">
        <v>9</v>
      </c>
      <c r="H84" s="11">
        <f t="shared" si="60"/>
        <v>26.4162886741935</v>
      </c>
      <c r="I84" s="11">
        <f t="shared" si="61"/>
        <v>299.566288674193</v>
      </c>
      <c r="J84" s="11">
        <f t="shared" si="62"/>
        <v>0.40396966309794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0.194813599518607</v>
      </c>
      <c r="P84" s="11">
        <f t="shared" si="65"/>
        <v>0.0786987841644288</v>
      </c>
      <c r="Q84" s="16">
        <f t="shared" si="66"/>
        <v>0.0102308419413757</v>
      </c>
      <c r="R84" s="11">
        <f t="shared" si="67"/>
        <v>0.0101740708333333</v>
      </c>
      <c r="S84" s="17">
        <f t="shared" si="68"/>
        <v>1.00557997963376</v>
      </c>
      <c r="T84" s="3">
        <v>0.01</v>
      </c>
      <c r="U84" s="18">
        <f t="shared" si="69"/>
        <v>0.0100557997963376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0.0291557997963376</v>
      </c>
      <c r="AR84" s="25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21.6180980096667</v>
      </c>
      <c r="E85" s="13">
        <f t="shared" si="78"/>
        <v>26.4162886741935</v>
      </c>
      <c r="F85" s="9" t="s">
        <v>107</v>
      </c>
      <c r="G85" s="6">
        <v>10</v>
      </c>
      <c r="H85" s="11">
        <f t="shared" si="60"/>
        <v>21.6180980096667</v>
      </c>
      <c r="I85" s="11">
        <f t="shared" si="61"/>
        <v>294.768098009667</v>
      </c>
      <c r="J85" s="11">
        <f t="shared" si="62"/>
        <v>0.237997842276424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0.194376898687512</v>
      </c>
      <c r="P85" s="11">
        <f t="shared" si="65"/>
        <v>0.0462612824760109</v>
      </c>
      <c r="Q85" s="16">
        <f t="shared" si="66"/>
        <v>0.00601396672188142</v>
      </c>
      <c r="R85" s="11">
        <f t="shared" si="67"/>
        <v>0.0101740708333333</v>
      </c>
      <c r="S85" s="17">
        <f t="shared" si="68"/>
        <v>0.591107219558356</v>
      </c>
      <c r="T85" s="3">
        <v>0.01</v>
      </c>
      <c r="U85" s="18">
        <f t="shared" si="69"/>
        <v>0.00591107219558356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0.0250110721955836</v>
      </c>
      <c r="AR85" s="25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15.1746505332258</v>
      </c>
      <c r="E86" s="13">
        <f t="shared" si="78"/>
        <v>21.6180980096667</v>
      </c>
      <c r="F86" s="9" t="s">
        <v>107</v>
      </c>
      <c r="G86" s="6">
        <v>11</v>
      </c>
      <c r="H86" s="11">
        <f t="shared" si="60"/>
        <v>15.1746505332258</v>
      </c>
      <c r="I86" s="11">
        <f t="shared" si="61"/>
        <v>288.324650533226</v>
      </c>
      <c r="J86" s="11">
        <f t="shared" si="62"/>
        <v>0.113757092782945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0.140709835400926</v>
      </c>
      <c r="O86" s="11">
        <f t="shared" si="79"/>
        <v>0.0856678641439083</v>
      </c>
      <c r="P86" s="11">
        <f t="shared" si="65"/>
        <v>0.00974532716993529</v>
      </c>
      <c r="Q86" s="16">
        <f t="shared" si="66"/>
        <v>0.00126689253209159</v>
      </c>
      <c r="R86" s="11">
        <f t="shared" si="67"/>
        <v>0.0101740708333333</v>
      </c>
      <c r="S86" s="17">
        <f t="shared" si="68"/>
        <v>0.124521693709942</v>
      </c>
      <c r="T86" s="3">
        <v>0.01</v>
      </c>
      <c r="U86" s="18">
        <f t="shared" si="69"/>
        <v>0.00124521693709942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0.0128452169370994</v>
      </c>
      <c r="AR86" s="25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10.9298703886667</v>
      </c>
      <c r="E87" s="13">
        <f t="shared" si="78"/>
        <v>15.1746505332258</v>
      </c>
      <c r="F87" s="9" t="s">
        <v>109</v>
      </c>
      <c r="G87" s="6">
        <v>12</v>
      </c>
      <c r="H87" s="11">
        <f t="shared" si="60"/>
        <v>10.9298703886667</v>
      </c>
      <c r="I87" s="11">
        <f t="shared" si="61"/>
        <v>284.079870388667</v>
      </c>
      <c r="J87" s="11">
        <f t="shared" si="62"/>
        <v>0.0686803880189892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0.154184620307306</v>
      </c>
      <c r="P87" s="11">
        <f t="shared" si="65"/>
        <v>0.0105894595492663</v>
      </c>
      <c r="Q87" s="16">
        <f t="shared" si="66"/>
        <v>0.00137662974140462</v>
      </c>
      <c r="R87" s="11">
        <f t="shared" si="67"/>
        <v>0.0101740708333333</v>
      </c>
      <c r="S87" s="17">
        <f t="shared" si="68"/>
        <v>0.135307662385677</v>
      </c>
      <c r="T87" s="3">
        <v>0.01</v>
      </c>
      <c r="U87" s="18">
        <f t="shared" si="69"/>
        <v>0.00135307662385677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0.0129530766238568</v>
      </c>
      <c r="AR87" s="25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5.84238161829032</v>
      </c>
      <c r="E88" s="13">
        <f t="shared" si="78"/>
        <v>10.9298703886667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6</v>
      </c>
      <c r="E91" s="9"/>
      <c r="F91" s="9"/>
      <c r="G91" s="6">
        <v>1</v>
      </c>
      <c r="H91" s="11">
        <f t="shared" ref="H91:H102" si="80">E92</f>
        <v>6</v>
      </c>
      <c r="I91" s="11">
        <f t="shared" ref="I91:I102" si="81">H91+273.15</f>
        <v>279.15</v>
      </c>
      <c r="J91" s="11">
        <f t="shared" ref="J91:J102" si="82">EXP(($C$18*(I91-$C$16))/($C$19*I91*$C$16))</f>
        <v>0.0374932232426917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0.00284648550858515</v>
      </c>
      <c r="Q91" s="16">
        <f t="shared" ref="Q91:Q102" si="86">P91*$B$93</f>
        <v>0.000512367391545327</v>
      </c>
      <c r="R91" s="11">
        <f t="shared" ref="R91:R102" si="87">L91*$B$93</f>
        <v>0.0136656</v>
      </c>
      <c r="S91" s="17">
        <f t="shared" ref="S91:S102" si="88">Q91/R91</f>
        <v>0.0374932232426917</v>
      </c>
      <c r="T91" s="3">
        <v>0.01</v>
      </c>
      <c r="U91" s="18">
        <f t="shared" ref="U91:U102" si="89">S91*T91</f>
        <v>0.000374932232426917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0.0151749322324269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70.2916666666667</v>
      </c>
      <c r="AU91" s="1">
        <f t="shared" ref="AU91:AU102" si="96">AT91*10000*AS91*0.67*AR91*AQ91</f>
        <v>9766.3910227124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5.18801061948387</v>
      </c>
      <c r="E92" s="13">
        <f t="shared" ref="E92:E103" si="97">D91</f>
        <v>6</v>
      </c>
      <c r="F92" s="9" t="s">
        <v>107</v>
      </c>
      <c r="G92" s="6">
        <v>2</v>
      </c>
      <c r="H92" s="11">
        <f t="shared" si="80"/>
        <v>5.18801061948387</v>
      </c>
      <c r="I92" s="11">
        <f t="shared" si="81"/>
        <v>278.338010619484</v>
      </c>
      <c r="J92" s="11">
        <f t="shared" si="82"/>
        <v>0.0338657830553287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0.148993514491415</v>
      </c>
      <c r="P92" s="11">
        <f t="shared" si="85"/>
        <v>0.00504578203841722</v>
      </c>
      <c r="Q92" s="16">
        <f t="shared" si="86"/>
        <v>0.0009082407669151</v>
      </c>
      <c r="R92" s="11">
        <f t="shared" si="87"/>
        <v>0.0136656</v>
      </c>
      <c r="S92" s="17">
        <f t="shared" si="88"/>
        <v>0.0664618287462753</v>
      </c>
      <c r="T92" s="3">
        <v>0.01</v>
      </c>
      <c r="U92" s="18">
        <f t="shared" si="89"/>
        <v>0.000664618287462753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0.0154646182874628</v>
      </c>
      <c r="AR92" s="25">
        <f t="shared" si="93"/>
        <v>7.592</v>
      </c>
      <c r="AS92" s="1">
        <f t="shared" si="94"/>
        <v>0.18</v>
      </c>
      <c r="AT92" s="2">
        <f t="shared" si="95"/>
        <v>70.2916666666667</v>
      </c>
      <c r="AU92" s="1">
        <f t="shared" si="96"/>
        <v>9952.8292383152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6.4656375455</v>
      </c>
      <c r="E93" s="13">
        <f t="shared" si="97"/>
        <v>5.18801061948387</v>
      </c>
      <c r="F93" s="9" t="s">
        <v>107</v>
      </c>
      <c r="G93" s="6">
        <v>3</v>
      </c>
      <c r="H93" s="11">
        <f t="shared" si="80"/>
        <v>6.4656375455</v>
      </c>
      <c r="I93" s="11">
        <f t="shared" si="81"/>
        <v>279.6156375455</v>
      </c>
      <c r="J93" s="11">
        <f t="shared" si="82"/>
        <v>0.0397355118655573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0.219867732452998</v>
      </c>
      <c r="P93" s="11">
        <f t="shared" si="85"/>
        <v>0.00873655689173928</v>
      </c>
      <c r="Q93" s="16">
        <f t="shared" si="86"/>
        <v>0.00157258024051307</v>
      </c>
      <c r="R93" s="11">
        <f t="shared" si="87"/>
        <v>0.0136656</v>
      </c>
      <c r="S93" s="17">
        <f t="shared" si="88"/>
        <v>0.11507582839488</v>
      </c>
      <c r="T93" s="3">
        <v>0.01</v>
      </c>
      <c r="U93" s="18">
        <f t="shared" si="89"/>
        <v>0.0011507582839488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0.0159507582839488</v>
      </c>
      <c r="AR93" s="25">
        <f t="shared" si="93"/>
        <v>7.592</v>
      </c>
      <c r="AS93" s="1">
        <f t="shared" si="94"/>
        <v>0.18</v>
      </c>
      <c r="AT93" s="2">
        <f t="shared" si="95"/>
        <v>70.2916666666667</v>
      </c>
      <c r="AU93" s="1">
        <f t="shared" si="96"/>
        <v>10265.7026814873</v>
      </c>
    </row>
    <row r="94" s="1" customFormat="1" spans="1:47">
      <c r="A94" s="6"/>
      <c r="B94" s="6"/>
      <c r="C94" s="9">
        <v>3</v>
      </c>
      <c r="D94" s="12">
        <v>9.94942370819355</v>
      </c>
      <c r="E94" s="13">
        <f t="shared" si="97"/>
        <v>6.4656375455</v>
      </c>
      <c r="F94" s="9" t="s">
        <v>107</v>
      </c>
      <c r="G94" s="6">
        <v>4</v>
      </c>
      <c r="H94" s="11">
        <f t="shared" si="80"/>
        <v>9.94942370819355</v>
      </c>
      <c r="I94" s="11">
        <f t="shared" si="81"/>
        <v>283.099423708194</v>
      </c>
      <c r="J94" s="11">
        <f t="shared" si="82"/>
        <v>0.0609931197837219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0.287051175561258</v>
      </c>
      <c r="P94" s="11">
        <f t="shared" si="85"/>
        <v>0.017508146735066</v>
      </c>
      <c r="Q94" s="16">
        <f t="shared" si="86"/>
        <v>0.00315146641231189</v>
      </c>
      <c r="R94" s="11">
        <f t="shared" si="87"/>
        <v>0.0136656</v>
      </c>
      <c r="S94" s="17">
        <f t="shared" si="88"/>
        <v>0.230613102411302</v>
      </c>
      <c r="T94" s="3">
        <v>0.01</v>
      </c>
      <c r="U94" s="18">
        <f t="shared" si="89"/>
        <v>0.00230613102411302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0.029406131024113</v>
      </c>
      <c r="AR94" s="25">
        <f t="shared" si="93"/>
        <v>7.592</v>
      </c>
      <c r="AS94" s="1">
        <f t="shared" si="94"/>
        <v>0.18</v>
      </c>
      <c r="AT94" s="2">
        <f t="shared" si="95"/>
        <v>70.2916666666667</v>
      </c>
      <c r="AU94" s="1">
        <f t="shared" si="96"/>
        <v>18925.4073525883</v>
      </c>
    </row>
    <row r="95" s="1" customFormat="1" spans="1:47">
      <c r="A95" s="6"/>
      <c r="B95" s="6"/>
      <c r="C95" s="9">
        <v>4</v>
      </c>
      <c r="D95" s="12">
        <v>16.5812972733667</v>
      </c>
      <c r="E95" s="13">
        <f t="shared" si="97"/>
        <v>9.94942370819355</v>
      </c>
      <c r="F95" s="9" t="s">
        <v>107</v>
      </c>
      <c r="G95" s="6">
        <v>5</v>
      </c>
      <c r="H95" s="11">
        <f t="shared" si="80"/>
        <v>16.5812972733667</v>
      </c>
      <c r="I95" s="11">
        <f t="shared" si="81"/>
        <v>289.731297273367</v>
      </c>
      <c r="J95" s="11">
        <f t="shared" si="82"/>
        <v>0.134024151204127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0.256065877384883</v>
      </c>
      <c r="O95" s="11">
        <f t="shared" si="98"/>
        <v>0.0893971514413096</v>
      </c>
      <c r="P95" s="11">
        <f t="shared" si="85"/>
        <v>0.0119813773419883</v>
      </c>
      <c r="Q95" s="16">
        <f t="shared" si="86"/>
        <v>0.00215664792155789</v>
      </c>
      <c r="R95" s="11">
        <f t="shared" si="87"/>
        <v>0.0136656</v>
      </c>
      <c r="S95" s="17">
        <f t="shared" si="88"/>
        <v>0.157815823788044</v>
      </c>
      <c r="T95" s="3">
        <v>0.01</v>
      </c>
      <c r="U95" s="18">
        <f t="shared" si="89"/>
        <v>0.00157815823788044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0.0286781582378804</v>
      </c>
      <c r="AR95" s="25">
        <f t="shared" si="93"/>
        <v>7.592</v>
      </c>
      <c r="AS95" s="1">
        <f t="shared" si="94"/>
        <v>0.18</v>
      </c>
      <c r="AT95" s="2">
        <f t="shared" si="95"/>
        <v>70.2916666666667</v>
      </c>
      <c r="AU95" s="1">
        <f t="shared" si="96"/>
        <v>18456.8934392907</v>
      </c>
    </row>
    <row r="96" s="1" customFormat="1" spans="1:47">
      <c r="A96" s="6"/>
      <c r="B96" s="6"/>
      <c r="C96" s="9">
        <v>5</v>
      </c>
      <c r="D96" s="12">
        <v>21.1652849219355</v>
      </c>
      <c r="E96" s="13">
        <f t="shared" si="97"/>
        <v>16.5812972733667</v>
      </c>
      <c r="F96" s="9" t="s">
        <v>109</v>
      </c>
      <c r="G96" s="6">
        <v>6</v>
      </c>
      <c r="H96" s="11">
        <f t="shared" si="80"/>
        <v>21.1652849219355</v>
      </c>
      <c r="I96" s="11">
        <f t="shared" si="81"/>
        <v>294.315284921935</v>
      </c>
      <c r="J96" s="11">
        <f t="shared" si="82"/>
        <v>0.226204806960101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0.153335774099321</v>
      </c>
      <c r="P96" s="11">
        <f t="shared" si="85"/>
        <v>0.0346852891802147</v>
      </c>
      <c r="Q96" s="16">
        <f t="shared" si="86"/>
        <v>0.00624335205243864</v>
      </c>
      <c r="R96" s="11">
        <f t="shared" si="87"/>
        <v>0.0136656</v>
      </c>
      <c r="S96" s="17">
        <f t="shared" si="88"/>
        <v>0.456866295840552</v>
      </c>
      <c r="T96" s="3">
        <v>0.01</v>
      </c>
      <c r="U96" s="18">
        <f t="shared" si="89"/>
        <v>0.00456866295840552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0.0316686629584055</v>
      </c>
      <c r="AR96" s="25">
        <f t="shared" si="93"/>
        <v>7.592</v>
      </c>
      <c r="AS96" s="1">
        <f t="shared" si="94"/>
        <v>0.18</v>
      </c>
      <c r="AT96" s="2">
        <f t="shared" si="95"/>
        <v>70.2916666666667</v>
      </c>
      <c r="AU96" s="1">
        <f t="shared" si="96"/>
        <v>20381.5437776629</v>
      </c>
    </row>
    <row r="97" s="1" customFormat="1" spans="1:47">
      <c r="A97" s="6"/>
      <c r="B97" s="6"/>
      <c r="C97" s="9">
        <v>6</v>
      </c>
      <c r="D97" s="12">
        <v>23.322792367</v>
      </c>
      <c r="E97" s="13">
        <f t="shared" si="97"/>
        <v>21.1652849219355</v>
      </c>
      <c r="F97" s="9" t="s">
        <v>107</v>
      </c>
      <c r="G97" s="6">
        <v>7</v>
      </c>
      <c r="H97" s="11">
        <f t="shared" si="80"/>
        <v>23.322792367</v>
      </c>
      <c r="I97" s="11">
        <f t="shared" si="81"/>
        <v>296.472792367</v>
      </c>
      <c r="J97" s="11">
        <f t="shared" si="82"/>
        <v>0.287779077322545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0.194570484919107</v>
      </c>
      <c r="P97" s="11">
        <f t="shared" si="85"/>
        <v>0.0559933146242207</v>
      </c>
      <c r="Q97" s="16">
        <f t="shared" si="86"/>
        <v>0.0100787966323597</v>
      </c>
      <c r="R97" s="11">
        <f t="shared" si="87"/>
        <v>0.0136656</v>
      </c>
      <c r="S97" s="17">
        <f t="shared" si="88"/>
        <v>0.737530487674139</v>
      </c>
      <c r="T97" s="3">
        <v>0.01</v>
      </c>
      <c r="U97" s="18">
        <f t="shared" si="89"/>
        <v>0.00737530487674139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0.0418753048767414</v>
      </c>
      <c r="AR97" s="25">
        <f t="shared" si="93"/>
        <v>7.592</v>
      </c>
      <c r="AS97" s="1">
        <f t="shared" si="94"/>
        <v>0.18</v>
      </c>
      <c r="AT97" s="2">
        <f t="shared" si="95"/>
        <v>70.2916666666667</v>
      </c>
      <c r="AU97" s="1">
        <f t="shared" si="96"/>
        <v>26950.4071159958</v>
      </c>
    </row>
    <row r="98" s="1" customFormat="1" spans="1:47">
      <c r="A98" s="6"/>
      <c r="B98" s="6"/>
      <c r="C98" s="9">
        <v>7</v>
      </c>
      <c r="D98" s="12">
        <v>27.8751860606452</v>
      </c>
      <c r="E98" s="13">
        <f t="shared" si="97"/>
        <v>23.322792367</v>
      </c>
      <c r="F98" s="9" t="s">
        <v>107</v>
      </c>
      <c r="G98" s="6">
        <v>8</v>
      </c>
      <c r="H98" s="11">
        <f t="shared" si="80"/>
        <v>27.8751860606452</v>
      </c>
      <c r="I98" s="11">
        <f t="shared" si="81"/>
        <v>301.025186060645</v>
      </c>
      <c r="J98" s="11">
        <f t="shared" si="82"/>
        <v>0.472890121829032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0.214497170294886</v>
      </c>
      <c r="P98" s="11">
        <f t="shared" si="85"/>
        <v>0.101433592992731</v>
      </c>
      <c r="Q98" s="16">
        <f t="shared" si="86"/>
        <v>0.0182580467386916</v>
      </c>
      <c r="R98" s="11">
        <f t="shared" si="87"/>
        <v>0.0136656</v>
      </c>
      <c r="S98" s="17">
        <f t="shared" si="88"/>
        <v>1.33605891718561</v>
      </c>
      <c r="T98" s="3">
        <v>0.01</v>
      </c>
      <c r="U98" s="18">
        <f t="shared" si="89"/>
        <v>0.0133605891718561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0.0478605891718561</v>
      </c>
      <c r="AR98" s="25">
        <f t="shared" si="93"/>
        <v>7.592</v>
      </c>
      <c r="AS98" s="1">
        <f t="shared" si="94"/>
        <v>0.18</v>
      </c>
      <c r="AT98" s="2">
        <f t="shared" si="95"/>
        <v>70.2916666666667</v>
      </c>
      <c r="AU98" s="1">
        <f t="shared" si="96"/>
        <v>30802.4590337816</v>
      </c>
    </row>
    <row r="99" s="1" customFormat="1" spans="1:47">
      <c r="A99" s="6"/>
      <c r="B99" s="6"/>
      <c r="C99" s="9">
        <v>8</v>
      </c>
      <c r="D99" s="12">
        <v>26.4162886741935</v>
      </c>
      <c r="E99" s="13">
        <f t="shared" si="97"/>
        <v>27.8751860606452</v>
      </c>
      <c r="F99" s="9" t="s">
        <v>107</v>
      </c>
      <c r="G99" s="6">
        <v>9</v>
      </c>
      <c r="H99" s="11">
        <f t="shared" si="80"/>
        <v>26.4162886741935</v>
      </c>
      <c r="I99" s="11">
        <f t="shared" si="81"/>
        <v>299.566288674193</v>
      </c>
      <c r="J99" s="11">
        <f t="shared" si="82"/>
        <v>0.40396966309794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0.188983577302155</v>
      </c>
      <c r="P99" s="11">
        <f t="shared" si="85"/>
        <v>0.076343632053795</v>
      </c>
      <c r="Q99" s="16">
        <f t="shared" si="86"/>
        <v>0.0137418537696831</v>
      </c>
      <c r="R99" s="11">
        <f t="shared" si="87"/>
        <v>0.0136656</v>
      </c>
      <c r="S99" s="17">
        <f t="shared" si="88"/>
        <v>1.00557997963376</v>
      </c>
      <c r="T99" s="3">
        <v>0.01</v>
      </c>
      <c r="U99" s="18">
        <f t="shared" si="89"/>
        <v>0.0100557997963376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0.0371557997963376</v>
      </c>
      <c r="AR99" s="25">
        <f t="shared" si="93"/>
        <v>7.592</v>
      </c>
      <c r="AS99" s="1">
        <f t="shared" si="94"/>
        <v>0.18</v>
      </c>
      <c r="AT99" s="2">
        <f t="shared" si="95"/>
        <v>70.2916666666667</v>
      </c>
      <c r="AU99" s="1">
        <f t="shared" si="96"/>
        <v>23912.9944051563</v>
      </c>
    </row>
    <row r="100" s="1" customFormat="1" spans="1:47">
      <c r="A100" s="6"/>
      <c r="B100" s="6"/>
      <c r="C100" s="9">
        <v>9</v>
      </c>
      <c r="D100" s="12">
        <v>21.6180980096667</v>
      </c>
      <c r="E100" s="13">
        <f t="shared" si="97"/>
        <v>26.4162886741935</v>
      </c>
      <c r="F100" s="9" t="s">
        <v>107</v>
      </c>
      <c r="G100" s="6">
        <v>10</v>
      </c>
      <c r="H100" s="11">
        <f t="shared" si="80"/>
        <v>21.6180980096667</v>
      </c>
      <c r="I100" s="11">
        <f t="shared" si="81"/>
        <v>294.768098009667</v>
      </c>
      <c r="J100" s="11">
        <f t="shared" si="82"/>
        <v>0.237997842276424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0.18855994524836</v>
      </c>
      <c r="P100" s="11">
        <f t="shared" si="85"/>
        <v>0.0448768601088703</v>
      </c>
      <c r="Q100" s="16">
        <f t="shared" si="86"/>
        <v>0.00807783481959665</v>
      </c>
      <c r="R100" s="11">
        <f t="shared" si="87"/>
        <v>0.0136656</v>
      </c>
      <c r="S100" s="17">
        <f t="shared" si="88"/>
        <v>0.591107219558355</v>
      </c>
      <c r="T100" s="3">
        <v>0.01</v>
      </c>
      <c r="U100" s="18">
        <f t="shared" si="89"/>
        <v>0.00591107219558355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0.0330110721955835</v>
      </c>
      <c r="AR100" s="25">
        <f t="shared" si="93"/>
        <v>7.592</v>
      </c>
      <c r="AS100" s="1">
        <f t="shared" si="94"/>
        <v>0.18</v>
      </c>
      <c r="AT100" s="2">
        <f t="shared" si="95"/>
        <v>70.2916666666667</v>
      </c>
      <c r="AU100" s="1">
        <f t="shared" si="96"/>
        <v>21245.5010805341</v>
      </c>
    </row>
    <row r="101" s="1" customFormat="1" spans="1:47">
      <c r="A101" s="6"/>
      <c r="B101" s="6"/>
      <c r="C101" s="9">
        <v>10</v>
      </c>
      <c r="D101" s="12">
        <v>15.1746505332258</v>
      </c>
      <c r="E101" s="13">
        <f t="shared" si="97"/>
        <v>21.6180980096667</v>
      </c>
      <c r="F101" s="9" t="s">
        <v>107</v>
      </c>
      <c r="G101" s="6">
        <v>11</v>
      </c>
      <c r="H101" s="11">
        <f t="shared" si="80"/>
        <v>15.1746505332258</v>
      </c>
      <c r="I101" s="11">
        <f t="shared" si="81"/>
        <v>288.324650533226</v>
      </c>
      <c r="J101" s="11">
        <f t="shared" si="82"/>
        <v>0.113757092782945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0.136498930882515</v>
      </c>
      <c r="O101" s="11">
        <f t="shared" si="98"/>
        <v>0.0831041542569745</v>
      </c>
      <c r="P101" s="11">
        <f t="shared" si="85"/>
        <v>0.00945368698645881</v>
      </c>
      <c r="Q101" s="16">
        <f t="shared" si="86"/>
        <v>0.00170166365756259</v>
      </c>
      <c r="R101" s="11">
        <f t="shared" si="87"/>
        <v>0.0136656</v>
      </c>
      <c r="S101" s="17">
        <f t="shared" si="88"/>
        <v>0.124521693709942</v>
      </c>
      <c r="T101" s="3">
        <v>0.01</v>
      </c>
      <c r="U101" s="18">
        <f t="shared" si="89"/>
        <v>0.00124521693709942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0.0160452169370994</v>
      </c>
      <c r="AR101" s="25">
        <f t="shared" si="93"/>
        <v>7.592</v>
      </c>
      <c r="AS101" s="1">
        <f t="shared" si="94"/>
        <v>0.18</v>
      </c>
      <c r="AT101" s="2">
        <f t="shared" si="95"/>
        <v>70.2916666666667</v>
      </c>
      <c r="AU101" s="1">
        <f t="shared" si="96"/>
        <v>10326.4950545943</v>
      </c>
    </row>
    <row r="102" s="1" customFormat="1" spans="1:48">
      <c r="A102" s="6"/>
      <c r="B102" s="6"/>
      <c r="C102" s="9">
        <v>11</v>
      </c>
      <c r="D102" s="12">
        <v>10.9298703886667</v>
      </c>
      <c r="E102" s="13">
        <f t="shared" si="97"/>
        <v>15.1746505332258</v>
      </c>
      <c r="F102" s="9" t="s">
        <v>109</v>
      </c>
      <c r="G102" s="6">
        <v>12</v>
      </c>
      <c r="H102" s="11">
        <f t="shared" si="80"/>
        <v>10.9298703886667</v>
      </c>
      <c r="I102" s="11">
        <f t="shared" si="81"/>
        <v>284.079870388667</v>
      </c>
      <c r="J102" s="11">
        <f t="shared" si="82"/>
        <v>0.0686803880189892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0.149570467270516</v>
      </c>
      <c r="P102" s="11">
        <f t="shared" si="85"/>
        <v>0.0102725577283205</v>
      </c>
      <c r="Q102" s="16">
        <f t="shared" si="86"/>
        <v>0.0018490603910977</v>
      </c>
      <c r="R102" s="11">
        <f t="shared" si="87"/>
        <v>0.0136656</v>
      </c>
      <c r="S102" s="17">
        <f t="shared" si="88"/>
        <v>0.135307662385676</v>
      </c>
      <c r="T102" s="3">
        <v>0.01</v>
      </c>
      <c r="U102" s="18">
        <f t="shared" si="89"/>
        <v>0.00135307662385676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0.0161530766238568</v>
      </c>
      <c r="AR102" s="25">
        <f t="shared" si="93"/>
        <v>7.592</v>
      </c>
      <c r="AS102" s="1">
        <f t="shared" si="94"/>
        <v>0.18</v>
      </c>
      <c r="AT102" s="2">
        <f t="shared" si="95"/>
        <v>70.2916666666667</v>
      </c>
      <c r="AU102" s="1">
        <f t="shared" si="96"/>
        <v>10395.9121604058</v>
      </c>
      <c r="AV102" s="1">
        <f>SUM(AU91:AU102)</f>
        <v>211382.536362525</v>
      </c>
    </row>
    <row r="103" s="1" customFormat="1" spans="1:46">
      <c r="A103" s="6"/>
      <c r="B103" s="6"/>
      <c r="C103" s="9">
        <v>12</v>
      </c>
      <c r="D103" s="12">
        <v>5.84238161829032</v>
      </c>
      <c r="E103" s="13">
        <f t="shared" si="97"/>
        <v>10.9298703886667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108.2955</v>
      </c>
      <c r="C107" s="9" t="s">
        <v>106</v>
      </c>
      <c r="D107" s="10">
        <v>6</v>
      </c>
      <c r="E107" s="9"/>
      <c r="F107" s="9"/>
      <c r="G107" s="6">
        <v>1</v>
      </c>
      <c r="H107" s="11">
        <f t="shared" ref="H107:H118" si="99">E108</f>
        <v>6</v>
      </c>
      <c r="I107" s="11">
        <f t="shared" ref="I107:I118" si="100">H107+273.15</f>
        <v>279.15</v>
      </c>
      <c r="J107" s="11">
        <f t="shared" ref="J107:J118" si="101">EXP(($C$18*(I107-$C$16))/($C$19*I107*$C$16))</f>
        <v>0.0374932232426917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107</v>
      </c>
      <c r="N107" s="6"/>
      <c r="O107" s="11">
        <f>L107</f>
        <v>2.43664875</v>
      </c>
      <c r="P107" s="11">
        <f t="shared" ref="P107:P118" si="104">O107*J107</f>
        <v>0.0913578155477756</v>
      </c>
      <c r="Q107" s="16">
        <f t="shared" ref="Q107:Q118" si="105">P107*$B$109</f>
        <v>0.041111016996499</v>
      </c>
      <c r="R107" s="11">
        <f t="shared" ref="R107:R118" si="106">L107*$B$109</f>
        <v>1.0964919375</v>
      </c>
      <c r="S107" s="17">
        <f t="shared" ref="S107:S118" si="107">Q107/R107</f>
        <v>0.0374932232426917</v>
      </c>
      <c r="T107" s="3">
        <v>0.27</v>
      </c>
      <c r="U107" s="18">
        <f t="shared" ref="U107:U118" si="108">S107*T107</f>
        <v>0.0101231702755268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0.229452135838071</v>
      </c>
      <c r="AC107" s="25">
        <f t="shared" ref="AC107:AC118" si="110">$B$107/12</f>
        <v>9.024625</v>
      </c>
      <c r="AD107" s="1">
        <f t="shared" ref="AD107:AD118" si="111">$B$109</f>
        <v>0.45</v>
      </c>
      <c r="AE107" s="26">
        <f t="shared" ref="AE107:AE118" si="112">$E$9/12</f>
        <v>455.876666666667</v>
      </c>
      <c r="AF107" s="1">
        <f t="shared" ref="AF107:AF118" si="113">AE107*10000*AC107*AB107</f>
        <v>9439926.94776733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5.18801061948387</v>
      </c>
      <c r="E108" s="13">
        <f t="shared" ref="E108:E119" si="114">D107</f>
        <v>6</v>
      </c>
      <c r="F108" s="9" t="s">
        <v>107</v>
      </c>
      <c r="G108" s="6">
        <v>2</v>
      </c>
      <c r="H108" s="11">
        <f t="shared" si="99"/>
        <v>5.18801061948387</v>
      </c>
      <c r="I108" s="11">
        <f t="shared" si="100"/>
        <v>278.338010619484</v>
      </c>
      <c r="J108" s="11">
        <f t="shared" si="101"/>
        <v>0.0338657830553287</v>
      </c>
      <c r="K108" s="11">
        <f t="shared" si="102"/>
        <v>9.024625</v>
      </c>
      <c r="L108" s="11">
        <f t="shared" si="103"/>
        <v>2.43664875</v>
      </c>
      <c r="M108" s="6" t="s">
        <v>107</v>
      </c>
      <c r="N108" s="6"/>
      <c r="O108" s="11">
        <f t="shared" ref="O108:O118" si="115">L108+O107-P107-N108</f>
        <v>4.78193968445222</v>
      </c>
      <c r="P108" s="11">
        <f t="shared" si="104"/>
        <v>0.161944131937326</v>
      </c>
      <c r="Q108" s="16">
        <f t="shared" si="105"/>
        <v>0.0728748593717966</v>
      </c>
      <c r="R108" s="11">
        <f t="shared" si="106"/>
        <v>1.0964919375</v>
      </c>
      <c r="S108" s="17">
        <f t="shared" si="107"/>
        <v>0.0664618287462753</v>
      </c>
      <c r="T108" s="3">
        <v>0.27</v>
      </c>
      <c r="U108" s="18">
        <f t="shared" si="108"/>
        <v>0.0179446937614943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0.231810325169091</v>
      </c>
      <c r="AC108" s="25">
        <f t="shared" si="110"/>
        <v>9.024625</v>
      </c>
      <c r="AD108" s="1">
        <f t="shared" si="111"/>
        <v>0.45</v>
      </c>
      <c r="AE108" s="26">
        <f t="shared" si="112"/>
        <v>455.876666666667</v>
      </c>
      <c r="AF108" s="1">
        <f t="shared" si="113"/>
        <v>9536945.59147059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0.45</v>
      </c>
      <c r="C109" s="9">
        <v>2</v>
      </c>
      <c r="D109" s="12">
        <v>6.4656375455</v>
      </c>
      <c r="E109" s="13">
        <f t="shared" si="114"/>
        <v>5.18801061948387</v>
      </c>
      <c r="F109" s="9" t="s">
        <v>107</v>
      </c>
      <c r="G109" s="6">
        <v>3</v>
      </c>
      <c r="H109" s="11">
        <f t="shared" si="99"/>
        <v>6.4656375455</v>
      </c>
      <c r="I109" s="11">
        <f t="shared" si="100"/>
        <v>279.6156375455</v>
      </c>
      <c r="J109" s="11">
        <f t="shared" si="101"/>
        <v>0.0397355118655573</v>
      </c>
      <c r="K109" s="11">
        <f t="shared" si="102"/>
        <v>9.024625</v>
      </c>
      <c r="L109" s="11">
        <f t="shared" si="103"/>
        <v>2.43664875</v>
      </c>
      <c r="M109" s="6" t="s">
        <v>107</v>
      </c>
      <c r="N109" s="6"/>
      <c r="O109" s="11">
        <f t="shared" si="115"/>
        <v>7.0566443025149</v>
      </c>
      <c r="P109" s="11">
        <f t="shared" si="104"/>
        <v>0.280399373413598</v>
      </c>
      <c r="Q109" s="16">
        <f t="shared" si="105"/>
        <v>0.126179718036119</v>
      </c>
      <c r="R109" s="11">
        <f t="shared" si="106"/>
        <v>1.0964919375</v>
      </c>
      <c r="S109" s="17">
        <f t="shared" si="107"/>
        <v>0.11507582839488</v>
      </c>
      <c r="T109" s="3">
        <v>0.27</v>
      </c>
      <c r="U109" s="18">
        <f t="shared" si="108"/>
        <v>0.0310704736666176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0.235767747810485</v>
      </c>
      <c r="AC109" s="25">
        <f t="shared" si="110"/>
        <v>9.024625</v>
      </c>
      <c r="AD109" s="1">
        <f t="shared" si="111"/>
        <v>0.45</v>
      </c>
      <c r="AE109" s="26">
        <f t="shared" si="112"/>
        <v>455.876666666667</v>
      </c>
      <c r="AF109" s="1">
        <f t="shared" si="113"/>
        <v>9699758.54808028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9.94942370819355</v>
      </c>
      <c r="E110" s="13">
        <f t="shared" si="114"/>
        <v>6.4656375455</v>
      </c>
      <c r="F110" s="9" t="s">
        <v>107</v>
      </c>
      <c r="G110" s="6">
        <v>4</v>
      </c>
      <c r="H110" s="11">
        <f t="shared" si="99"/>
        <v>9.94942370819355</v>
      </c>
      <c r="I110" s="11">
        <f t="shared" si="100"/>
        <v>283.099423708194</v>
      </c>
      <c r="J110" s="11">
        <f t="shared" si="101"/>
        <v>0.0609931197837219</v>
      </c>
      <c r="K110" s="11">
        <f t="shared" si="102"/>
        <v>9.024625</v>
      </c>
      <c r="L110" s="11">
        <f t="shared" si="103"/>
        <v>2.43664875</v>
      </c>
      <c r="M110" s="6" t="s">
        <v>107</v>
      </c>
      <c r="N110" s="6"/>
      <c r="O110" s="11">
        <f t="shared" si="115"/>
        <v>9.2128936791013</v>
      </c>
      <c r="P110" s="11">
        <f t="shared" si="104"/>
        <v>0.56192312772412</v>
      </c>
      <c r="Q110" s="16">
        <f t="shared" si="105"/>
        <v>0.252865407475854</v>
      </c>
      <c r="R110" s="11">
        <f t="shared" si="106"/>
        <v>1.0964919375</v>
      </c>
      <c r="S110" s="17">
        <f t="shared" si="107"/>
        <v>0.230613102411302</v>
      </c>
      <c r="T110" s="3">
        <v>0.27</v>
      </c>
      <c r="U110" s="18">
        <f t="shared" si="108"/>
        <v>0.0622655376510515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0.293973059601792</v>
      </c>
      <c r="AC110" s="25">
        <f t="shared" si="110"/>
        <v>9.024625</v>
      </c>
      <c r="AD110" s="1">
        <f t="shared" si="111"/>
        <v>0.45</v>
      </c>
      <c r="AE110" s="26">
        <f t="shared" si="112"/>
        <v>455.876666666667</v>
      </c>
      <c r="AF110" s="1">
        <f t="shared" si="113"/>
        <v>12094392.5717519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16.5812972733667</v>
      </c>
      <c r="E111" s="13">
        <f t="shared" si="114"/>
        <v>9.94942370819355</v>
      </c>
      <c r="F111" s="9" t="s">
        <v>107</v>
      </c>
      <c r="G111" s="6">
        <v>5</v>
      </c>
      <c r="H111" s="11">
        <f t="shared" si="99"/>
        <v>16.5812972733667</v>
      </c>
      <c r="I111" s="11">
        <f t="shared" si="100"/>
        <v>289.731297273367</v>
      </c>
      <c r="J111" s="11">
        <f t="shared" si="101"/>
        <v>0.134024151204127</v>
      </c>
      <c r="K111" s="11">
        <f t="shared" si="102"/>
        <v>9.024625</v>
      </c>
      <c r="L111" s="11">
        <f t="shared" si="103"/>
        <v>2.43664875</v>
      </c>
      <c r="M111" s="6" t="s">
        <v>109</v>
      </c>
      <c r="N111" s="11">
        <f>(O110-P110)*$C$24/100</f>
        <v>8.21842202380832</v>
      </c>
      <c r="O111" s="11">
        <f t="shared" si="115"/>
        <v>2.86919727756886</v>
      </c>
      <c r="P111" s="11">
        <f t="shared" si="104"/>
        <v>0.384541729763357</v>
      </c>
      <c r="Q111" s="16">
        <f t="shared" si="105"/>
        <v>0.173043778393511</v>
      </c>
      <c r="R111" s="11">
        <f t="shared" si="106"/>
        <v>1.0964919375</v>
      </c>
      <c r="S111" s="17">
        <f t="shared" si="107"/>
        <v>0.157815823788044</v>
      </c>
      <c r="T111" s="3">
        <v>0.27</v>
      </c>
      <c r="U111" s="18">
        <f t="shared" si="108"/>
        <v>0.0426102724227718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0.288046997135466</v>
      </c>
      <c r="AC111" s="25">
        <f t="shared" si="110"/>
        <v>9.024625</v>
      </c>
      <c r="AD111" s="1">
        <f t="shared" si="111"/>
        <v>0.45</v>
      </c>
      <c r="AE111" s="26">
        <f t="shared" si="112"/>
        <v>455.876666666667</v>
      </c>
      <c r="AF111" s="1">
        <f t="shared" si="113"/>
        <v>11850587.4898523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21.1652849219355</v>
      </c>
      <c r="E112" s="13">
        <f t="shared" si="114"/>
        <v>16.5812972733667</v>
      </c>
      <c r="F112" s="9" t="s">
        <v>109</v>
      </c>
      <c r="G112" s="6">
        <v>6</v>
      </c>
      <c r="H112" s="11">
        <f t="shared" si="99"/>
        <v>21.1652849219355</v>
      </c>
      <c r="I112" s="11">
        <f t="shared" si="100"/>
        <v>294.315284921935</v>
      </c>
      <c r="J112" s="11">
        <f t="shared" si="101"/>
        <v>0.226204806960101</v>
      </c>
      <c r="K112" s="11">
        <f t="shared" si="102"/>
        <v>9.024625</v>
      </c>
      <c r="L112" s="11">
        <f t="shared" si="103"/>
        <v>2.43664875</v>
      </c>
      <c r="M112" s="6" t="s">
        <v>107</v>
      </c>
      <c r="N112" s="6"/>
      <c r="O112" s="11">
        <f t="shared" si="115"/>
        <v>4.9213042978055</v>
      </c>
      <c r="P112" s="11">
        <f t="shared" si="104"/>
        <v>1.11322268867701</v>
      </c>
      <c r="Q112" s="16">
        <f t="shared" si="105"/>
        <v>0.500950209904655</v>
      </c>
      <c r="R112" s="11">
        <f t="shared" si="106"/>
        <v>1.0964919375</v>
      </c>
      <c r="S112" s="17">
        <f t="shared" si="107"/>
        <v>0.456866295840552</v>
      </c>
      <c r="T112" s="3">
        <v>0.27</v>
      </c>
      <c r="U112" s="18">
        <f t="shared" si="108"/>
        <v>0.123353899876949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0.3275912008129</v>
      </c>
      <c r="AC112" s="25">
        <f t="shared" si="110"/>
        <v>9.024625</v>
      </c>
      <c r="AD112" s="1">
        <f t="shared" si="111"/>
        <v>0.45</v>
      </c>
      <c r="AE112" s="26">
        <f t="shared" si="112"/>
        <v>455.876666666667</v>
      </c>
      <c r="AF112" s="1">
        <f t="shared" si="113"/>
        <v>13477481.8857539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23.322792367</v>
      </c>
      <c r="E113" s="13">
        <f t="shared" si="114"/>
        <v>21.1652849219355</v>
      </c>
      <c r="F113" s="9" t="s">
        <v>107</v>
      </c>
      <c r="G113" s="6">
        <v>7</v>
      </c>
      <c r="H113" s="11">
        <f t="shared" si="99"/>
        <v>23.322792367</v>
      </c>
      <c r="I113" s="11">
        <f t="shared" si="100"/>
        <v>296.472792367</v>
      </c>
      <c r="J113" s="11">
        <f t="shared" si="101"/>
        <v>0.287779077322545</v>
      </c>
      <c r="K113" s="11">
        <f t="shared" si="102"/>
        <v>9.024625</v>
      </c>
      <c r="L113" s="11">
        <f t="shared" si="103"/>
        <v>2.43664875</v>
      </c>
      <c r="M113" s="6" t="s">
        <v>107</v>
      </c>
      <c r="N113" s="6"/>
      <c r="O113" s="11">
        <f t="shared" si="115"/>
        <v>6.24473035912849</v>
      </c>
      <c r="P113" s="11">
        <f t="shared" si="104"/>
        <v>1.79710274087808</v>
      </c>
      <c r="Q113" s="16">
        <f t="shared" si="105"/>
        <v>0.808696233395137</v>
      </c>
      <c r="R113" s="11">
        <f t="shared" si="106"/>
        <v>1.0964919375</v>
      </c>
      <c r="S113" s="17">
        <f t="shared" si="107"/>
        <v>0.737530487674139</v>
      </c>
      <c r="T113" s="3">
        <v>0.27</v>
      </c>
      <c r="U113" s="18">
        <f t="shared" si="108"/>
        <v>0.199133231672018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0.350438669349113</v>
      </c>
      <c r="AC113" s="25">
        <f t="shared" si="110"/>
        <v>9.024625</v>
      </c>
      <c r="AD113" s="1">
        <f t="shared" si="111"/>
        <v>0.45</v>
      </c>
      <c r="AE113" s="26">
        <f t="shared" si="112"/>
        <v>455.876666666667</v>
      </c>
      <c r="AF113" s="1">
        <f t="shared" si="113"/>
        <v>14417453.2359246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27.8751860606452</v>
      </c>
      <c r="E114" s="13">
        <f t="shared" si="114"/>
        <v>23.322792367</v>
      </c>
      <c r="F114" s="9" t="s">
        <v>107</v>
      </c>
      <c r="G114" s="6">
        <v>8</v>
      </c>
      <c r="H114" s="11">
        <f t="shared" si="99"/>
        <v>27.8751860606452</v>
      </c>
      <c r="I114" s="11">
        <f t="shared" si="100"/>
        <v>301.025186060645</v>
      </c>
      <c r="J114" s="11">
        <f t="shared" si="101"/>
        <v>0.472890121829032</v>
      </c>
      <c r="K114" s="11">
        <f t="shared" si="102"/>
        <v>9.024625</v>
      </c>
      <c r="L114" s="11">
        <f t="shared" si="103"/>
        <v>2.43664875</v>
      </c>
      <c r="M114" s="6" t="s">
        <v>107</v>
      </c>
      <c r="N114" s="6"/>
      <c r="O114" s="11">
        <f t="shared" si="115"/>
        <v>6.88427636825041</v>
      </c>
      <c r="P114" s="11">
        <f t="shared" si="104"/>
        <v>3.25550629048666</v>
      </c>
      <c r="Q114" s="16">
        <f t="shared" si="105"/>
        <v>1.464977830719</v>
      </c>
      <c r="R114" s="11">
        <f t="shared" si="106"/>
        <v>1.0964919375</v>
      </c>
      <c r="S114" s="17">
        <f t="shared" si="107"/>
        <v>1.33605891718561</v>
      </c>
      <c r="T114" s="3">
        <v>0.27</v>
      </c>
      <c r="U114" s="18">
        <f t="shared" si="108"/>
        <v>0.360735907640114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0.399161876153494</v>
      </c>
      <c r="AC114" s="25">
        <f t="shared" si="110"/>
        <v>9.024625</v>
      </c>
      <c r="AD114" s="1">
        <f t="shared" si="111"/>
        <v>0.45</v>
      </c>
      <c r="AE114" s="26">
        <f t="shared" si="112"/>
        <v>455.876666666667</v>
      </c>
      <c r="AF114" s="1">
        <f t="shared" si="113"/>
        <v>16421982.4647086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26.4162886741935</v>
      </c>
      <c r="E115" s="13">
        <f t="shared" si="114"/>
        <v>27.8751860606452</v>
      </c>
      <c r="F115" s="9" t="s">
        <v>107</v>
      </c>
      <c r="G115" s="6">
        <v>9</v>
      </c>
      <c r="H115" s="11">
        <f t="shared" si="99"/>
        <v>26.4162886741935</v>
      </c>
      <c r="I115" s="11">
        <f t="shared" si="100"/>
        <v>299.566288674193</v>
      </c>
      <c r="J115" s="11">
        <f t="shared" si="101"/>
        <v>0.40396966309794</v>
      </c>
      <c r="K115" s="11">
        <f t="shared" si="102"/>
        <v>9.024625</v>
      </c>
      <c r="L115" s="11">
        <f t="shared" si="103"/>
        <v>2.43664875</v>
      </c>
      <c r="M115" s="6" t="s">
        <v>107</v>
      </c>
      <c r="N115" s="6"/>
      <c r="O115" s="11">
        <f t="shared" si="115"/>
        <v>6.06541882776375</v>
      </c>
      <c r="P115" s="11">
        <f t="shared" si="104"/>
        <v>2.45024520039962</v>
      </c>
      <c r="Q115" s="16">
        <f t="shared" si="105"/>
        <v>1.10261034017983</v>
      </c>
      <c r="R115" s="11">
        <f t="shared" si="106"/>
        <v>1.0964919375</v>
      </c>
      <c r="S115" s="17">
        <f t="shared" si="107"/>
        <v>1.00557997963376</v>
      </c>
      <c r="T115" s="3">
        <v>0.27</v>
      </c>
      <c r="U115" s="18">
        <f t="shared" si="108"/>
        <v>0.271506594501115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0.357059238242086</v>
      </c>
      <c r="AC115" s="25">
        <f t="shared" si="110"/>
        <v>9.024625</v>
      </c>
      <c r="AD115" s="1">
        <f t="shared" si="111"/>
        <v>0.45</v>
      </c>
      <c r="AE115" s="26">
        <f t="shared" si="112"/>
        <v>455.876666666667</v>
      </c>
      <c r="AF115" s="1">
        <f t="shared" si="113"/>
        <v>14689831.1175863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21.6180980096667</v>
      </c>
      <c r="E116" s="13">
        <f t="shared" si="114"/>
        <v>26.4162886741935</v>
      </c>
      <c r="F116" s="9" t="s">
        <v>107</v>
      </c>
      <c r="G116" s="6">
        <v>10</v>
      </c>
      <c r="H116" s="11">
        <f t="shared" si="99"/>
        <v>21.6180980096667</v>
      </c>
      <c r="I116" s="11">
        <f t="shared" si="100"/>
        <v>294.768098009667</v>
      </c>
      <c r="J116" s="11">
        <f t="shared" si="101"/>
        <v>0.237997842276424</v>
      </c>
      <c r="K116" s="11">
        <f t="shared" si="102"/>
        <v>9.024625</v>
      </c>
      <c r="L116" s="11">
        <f t="shared" si="103"/>
        <v>2.43664875</v>
      </c>
      <c r="M116" s="6" t="s">
        <v>107</v>
      </c>
      <c r="N116" s="6"/>
      <c r="O116" s="11">
        <f t="shared" si="115"/>
        <v>6.05182237736412</v>
      </c>
      <c r="P116" s="11">
        <f t="shared" si="104"/>
        <v>1.44032066765284</v>
      </c>
      <c r="Q116" s="16">
        <f t="shared" si="105"/>
        <v>0.648144300443778</v>
      </c>
      <c r="R116" s="11">
        <f t="shared" si="106"/>
        <v>1.0964919375</v>
      </c>
      <c r="S116" s="17">
        <f t="shared" si="107"/>
        <v>0.591107219558355</v>
      </c>
      <c r="T116" s="3">
        <v>0.27</v>
      </c>
      <c r="U116" s="18">
        <f t="shared" si="108"/>
        <v>0.159598949280756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0.323319083208148</v>
      </c>
      <c r="AC116" s="25">
        <f t="shared" si="110"/>
        <v>9.024625</v>
      </c>
      <c r="AD116" s="1">
        <f t="shared" si="111"/>
        <v>0.45</v>
      </c>
      <c r="AE116" s="26">
        <f t="shared" si="112"/>
        <v>455.876666666667</v>
      </c>
      <c r="AF116" s="1">
        <f t="shared" si="113"/>
        <v>13301722.0134222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15.1746505332258</v>
      </c>
      <c r="E117" s="13">
        <f t="shared" si="114"/>
        <v>21.6180980096667</v>
      </c>
      <c r="F117" s="9" t="s">
        <v>107</v>
      </c>
      <c r="G117" s="6">
        <v>11</v>
      </c>
      <c r="H117" s="11">
        <f t="shared" si="99"/>
        <v>15.1746505332258</v>
      </c>
      <c r="I117" s="11">
        <f t="shared" si="100"/>
        <v>288.324650533226</v>
      </c>
      <c r="J117" s="11">
        <f t="shared" si="101"/>
        <v>0.113757092782945</v>
      </c>
      <c r="K117" s="11">
        <f t="shared" si="102"/>
        <v>9.024625</v>
      </c>
      <c r="L117" s="11">
        <f t="shared" si="103"/>
        <v>2.43664875</v>
      </c>
      <c r="M117" s="6" t="s">
        <v>109</v>
      </c>
      <c r="N117" s="11">
        <f>(O116-P116)*$C$24/100</f>
        <v>4.38092662422572</v>
      </c>
      <c r="O117" s="11">
        <f t="shared" si="115"/>
        <v>2.66722383548556</v>
      </c>
      <c r="P117" s="11">
        <f t="shared" si="104"/>
        <v>0.303415629326213</v>
      </c>
      <c r="Q117" s="16">
        <f t="shared" si="105"/>
        <v>0.136537033196796</v>
      </c>
      <c r="R117" s="11">
        <f t="shared" si="106"/>
        <v>1.0964919375</v>
      </c>
      <c r="S117" s="17">
        <f t="shared" si="107"/>
        <v>0.124521693709942</v>
      </c>
      <c r="T117" s="3">
        <v>0.27</v>
      </c>
      <c r="U117" s="18">
        <f t="shared" si="108"/>
        <v>0.0336208573016844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0.236536688476458</v>
      </c>
      <c r="AC117" s="25">
        <f t="shared" si="110"/>
        <v>9.024625</v>
      </c>
      <c r="AD117" s="1">
        <f t="shared" si="111"/>
        <v>0.45</v>
      </c>
      <c r="AE117" s="26">
        <f t="shared" si="112"/>
        <v>455.876666666667</v>
      </c>
      <c r="AF117" s="1">
        <f t="shared" si="113"/>
        <v>9731393.65876442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10.9298703886667</v>
      </c>
      <c r="E118" s="13">
        <f t="shared" si="114"/>
        <v>15.1746505332258</v>
      </c>
      <c r="F118" s="9" t="s">
        <v>109</v>
      </c>
      <c r="G118" s="6">
        <v>12</v>
      </c>
      <c r="H118" s="11">
        <f t="shared" si="99"/>
        <v>10.9298703886667</v>
      </c>
      <c r="I118" s="11">
        <f t="shared" si="100"/>
        <v>284.079870388667</v>
      </c>
      <c r="J118" s="11">
        <f t="shared" si="101"/>
        <v>0.0686803880189892</v>
      </c>
      <c r="K118" s="11">
        <f t="shared" si="102"/>
        <v>9.024625</v>
      </c>
      <c r="L118" s="11">
        <f t="shared" si="103"/>
        <v>2.43664875</v>
      </c>
      <c r="M118" s="6" t="s">
        <v>107</v>
      </c>
      <c r="N118" s="6"/>
      <c r="O118" s="11">
        <f t="shared" si="115"/>
        <v>4.80045695615935</v>
      </c>
      <c r="P118" s="11">
        <f t="shared" si="104"/>
        <v>0.32969724641748</v>
      </c>
      <c r="Q118" s="16">
        <f t="shared" si="105"/>
        <v>0.148363760887866</v>
      </c>
      <c r="R118" s="11">
        <f t="shared" si="106"/>
        <v>1.0964919375</v>
      </c>
      <c r="S118" s="17">
        <f t="shared" si="107"/>
        <v>0.135307662385676</v>
      </c>
      <c r="T118" s="3">
        <v>0.27</v>
      </c>
      <c r="U118" s="18">
        <f t="shared" si="108"/>
        <v>0.0365330688441326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0.237414720256506</v>
      </c>
      <c r="AC118" s="25">
        <f t="shared" si="110"/>
        <v>9.024625</v>
      </c>
      <c r="AD118" s="1">
        <f t="shared" si="111"/>
        <v>0.45</v>
      </c>
      <c r="AE118" s="26">
        <f t="shared" si="112"/>
        <v>455.876666666667</v>
      </c>
      <c r="AF118" s="1">
        <f t="shared" si="113"/>
        <v>9767516.90438686</v>
      </c>
      <c r="AG118" s="1">
        <f>SUM(AF107:AF118)</f>
        <v>144428992.429469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46">
      <c r="A119" s="6"/>
      <c r="B119" s="6"/>
      <c r="C119" s="9">
        <v>12</v>
      </c>
      <c r="D119" s="12">
        <v>5.84238161829032</v>
      </c>
      <c r="E119" s="13">
        <f t="shared" si="114"/>
        <v>10.9298703886667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6</v>
      </c>
      <c r="E123" s="9"/>
      <c r="F123" s="9"/>
      <c r="G123" s="6">
        <v>1</v>
      </c>
      <c r="H123" s="11">
        <f t="shared" ref="H123:H134" si="116">E124</f>
        <v>6</v>
      </c>
      <c r="I123" s="11">
        <f t="shared" ref="I123:I134" si="117">H123+273.15</f>
        <v>279.15</v>
      </c>
      <c r="J123" s="11">
        <f t="shared" ref="J123:J134" si="118">EXP(($C$18*(I123-$C$16))/($C$19*I123*$C$16))</f>
        <v>0.0374932232426917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0.0195422178185558</v>
      </c>
      <c r="Q123" s="16">
        <f t="shared" ref="Q123:Q134" si="122">P123*$B$125</f>
        <v>0.0050809766328245</v>
      </c>
      <c r="R123" s="11">
        <f t="shared" ref="R123:R134" si="123">L123*$B$125</f>
        <v>0.1355172</v>
      </c>
      <c r="S123" s="17">
        <f t="shared" ref="S123:S134" si="124">Q123/R123</f>
        <v>0.0374932232426917</v>
      </c>
      <c r="T123" s="3">
        <v>0.01</v>
      </c>
      <c r="U123" s="18">
        <f t="shared" ref="U123:U134" si="125">S123*T123</f>
        <v>0.000374932232426917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0.00586493223242692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5.1</v>
      </c>
      <c r="AX123" s="1">
        <f t="shared" ref="AX123:AX134" si="132">AW123*10000*AV123*0.67*AU123*AT123</f>
        <v>2715.82884701961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5.18801061948387</v>
      </c>
      <c r="E124" s="13">
        <f t="shared" ref="E124:E135" si="133">D123</f>
        <v>6</v>
      </c>
      <c r="F124" s="9" t="s">
        <v>107</v>
      </c>
      <c r="G124" s="6">
        <v>2</v>
      </c>
      <c r="H124" s="11">
        <f t="shared" si="116"/>
        <v>5.18801061948387</v>
      </c>
      <c r="I124" s="11">
        <f t="shared" si="117"/>
        <v>278.338010619484</v>
      </c>
      <c r="J124" s="11">
        <f t="shared" si="118"/>
        <v>0.0338657830553287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1.02289778218144</v>
      </c>
      <c r="P124" s="11">
        <f t="shared" si="121"/>
        <v>0.0346412343791336</v>
      </c>
      <c r="Q124" s="16">
        <f t="shared" si="122"/>
        <v>0.00900672093857474</v>
      </c>
      <c r="R124" s="11">
        <f t="shared" si="123"/>
        <v>0.1355172</v>
      </c>
      <c r="S124" s="17">
        <f t="shared" si="124"/>
        <v>0.0664618287462753</v>
      </c>
      <c r="T124" s="3">
        <v>0.01</v>
      </c>
      <c r="U124" s="18">
        <f t="shared" si="125"/>
        <v>0.000664618287462753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0.00615461828746275</v>
      </c>
      <c r="AU124" s="25">
        <f t="shared" si="129"/>
        <v>52.122</v>
      </c>
      <c r="AV124" s="1">
        <f t="shared" si="130"/>
        <v>0.26</v>
      </c>
      <c r="AW124" s="2">
        <f t="shared" si="131"/>
        <v>5.1</v>
      </c>
      <c r="AX124" s="1">
        <f t="shared" si="132"/>
        <v>2849.9715299471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6.4656375455</v>
      </c>
      <c r="E125" s="13">
        <f t="shared" si="133"/>
        <v>5.18801061948387</v>
      </c>
      <c r="F125" s="9" t="s">
        <v>107</v>
      </c>
      <c r="G125" s="6">
        <v>3</v>
      </c>
      <c r="H125" s="11">
        <f t="shared" si="116"/>
        <v>6.4656375455</v>
      </c>
      <c r="I125" s="11">
        <f t="shared" si="117"/>
        <v>279.6156375455</v>
      </c>
      <c r="J125" s="11">
        <f t="shared" si="118"/>
        <v>0.0397355118655573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1.50947654780231</v>
      </c>
      <c r="P125" s="11">
        <f t="shared" si="121"/>
        <v>0.0599798232759793</v>
      </c>
      <c r="Q125" s="16">
        <f t="shared" si="122"/>
        <v>0.0155947540517546</v>
      </c>
      <c r="R125" s="11">
        <f t="shared" si="123"/>
        <v>0.1355172</v>
      </c>
      <c r="S125" s="17">
        <f t="shared" si="124"/>
        <v>0.11507582839488</v>
      </c>
      <c r="T125" s="3">
        <v>0.01</v>
      </c>
      <c r="U125" s="18">
        <f t="shared" si="125"/>
        <v>0.0011507582839488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0.0066407582839488</v>
      </c>
      <c r="AU125" s="25">
        <f t="shared" si="129"/>
        <v>52.122</v>
      </c>
      <c r="AV125" s="1">
        <f t="shared" si="130"/>
        <v>0.26</v>
      </c>
      <c r="AW125" s="2">
        <f t="shared" si="131"/>
        <v>5.1</v>
      </c>
      <c r="AX125" s="1">
        <f t="shared" si="132"/>
        <v>3075.08462142446</v>
      </c>
    </row>
    <row r="126" s="1" customFormat="1" spans="1:50">
      <c r="A126" s="6"/>
      <c r="B126" s="6"/>
      <c r="C126" s="9">
        <v>3</v>
      </c>
      <c r="D126" s="12">
        <v>9.94942370819355</v>
      </c>
      <c r="E126" s="13">
        <f t="shared" si="133"/>
        <v>6.4656375455</v>
      </c>
      <c r="F126" s="9" t="s">
        <v>107</v>
      </c>
      <c r="G126" s="6">
        <v>4</v>
      </c>
      <c r="H126" s="11">
        <f t="shared" si="116"/>
        <v>9.94942370819355</v>
      </c>
      <c r="I126" s="11">
        <f t="shared" si="117"/>
        <v>283.099423708194</v>
      </c>
      <c r="J126" s="11">
        <f t="shared" si="118"/>
        <v>0.0609931197837219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1.97071672452633</v>
      </c>
      <c r="P126" s="11">
        <f t="shared" si="121"/>
        <v>0.120200161238819</v>
      </c>
      <c r="Q126" s="16">
        <f t="shared" si="122"/>
        <v>0.0312520419220929</v>
      </c>
      <c r="R126" s="11">
        <f t="shared" si="123"/>
        <v>0.1355172</v>
      </c>
      <c r="S126" s="17">
        <f t="shared" si="124"/>
        <v>0.230613102411302</v>
      </c>
      <c r="T126" s="3">
        <v>0.01</v>
      </c>
      <c r="U126" s="18">
        <f t="shared" si="125"/>
        <v>0.00230613102411302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0.010296131024113</v>
      </c>
      <c r="AU126" s="25">
        <f t="shared" si="129"/>
        <v>52.122</v>
      </c>
      <c r="AV126" s="1">
        <f t="shared" si="130"/>
        <v>0.26</v>
      </c>
      <c r="AW126" s="2">
        <f t="shared" si="131"/>
        <v>5.1</v>
      </c>
      <c r="AX126" s="1">
        <f t="shared" si="132"/>
        <v>4767.74982895391</v>
      </c>
    </row>
    <row r="127" s="1" customFormat="1" spans="1:50">
      <c r="A127" s="6"/>
      <c r="B127" s="6"/>
      <c r="C127" s="9">
        <v>4</v>
      </c>
      <c r="D127" s="12">
        <v>16.5812972733667</v>
      </c>
      <c r="E127" s="13">
        <f t="shared" si="133"/>
        <v>9.94942370819355</v>
      </c>
      <c r="F127" s="9" t="s">
        <v>107</v>
      </c>
      <c r="G127" s="6">
        <v>5</v>
      </c>
      <c r="H127" s="11">
        <f t="shared" si="116"/>
        <v>16.5812972733667</v>
      </c>
      <c r="I127" s="11">
        <f t="shared" si="117"/>
        <v>289.731297273367</v>
      </c>
      <c r="J127" s="11">
        <f t="shared" si="118"/>
        <v>0.134024151204127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1.75799073512314</v>
      </c>
      <c r="O127" s="11">
        <f t="shared" si="134"/>
        <v>0.613745828164376</v>
      </c>
      <c r="P127" s="11">
        <f t="shared" si="121"/>
        <v>0.0822567636748043</v>
      </c>
      <c r="Q127" s="16">
        <f t="shared" si="122"/>
        <v>0.0213867585554491</v>
      </c>
      <c r="R127" s="11">
        <f t="shared" si="123"/>
        <v>0.1355172</v>
      </c>
      <c r="S127" s="17">
        <f t="shared" si="124"/>
        <v>0.157815823788044</v>
      </c>
      <c r="T127" s="3">
        <v>0.01</v>
      </c>
      <c r="U127" s="18">
        <f t="shared" si="125"/>
        <v>0.00157815823788044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0.0115281582378804</v>
      </c>
      <c r="AU127" s="25">
        <f t="shared" si="129"/>
        <v>52.122</v>
      </c>
      <c r="AV127" s="1">
        <f t="shared" si="130"/>
        <v>0.26</v>
      </c>
      <c r="AW127" s="2">
        <f t="shared" si="131"/>
        <v>5.1</v>
      </c>
      <c r="AX127" s="1">
        <f t="shared" si="132"/>
        <v>5338.2551502197</v>
      </c>
    </row>
    <row r="128" s="1" customFormat="1" spans="1:50">
      <c r="A128" s="6"/>
      <c r="B128" s="6"/>
      <c r="C128" s="9">
        <v>5</v>
      </c>
      <c r="D128" s="12">
        <v>21.1652849219355</v>
      </c>
      <c r="E128" s="13">
        <f t="shared" si="133"/>
        <v>16.5812972733667</v>
      </c>
      <c r="F128" s="9" t="s">
        <v>109</v>
      </c>
      <c r="G128" s="6">
        <v>6</v>
      </c>
      <c r="H128" s="11">
        <f t="shared" si="116"/>
        <v>21.1652849219355</v>
      </c>
      <c r="I128" s="11">
        <f t="shared" si="117"/>
        <v>294.315284921935</v>
      </c>
      <c r="J128" s="11">
        <f t="shared" si="118"/>
        <v>0.226204806960101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1.05270906448957</v>
      </c>
      <c r="P128" s="11">
        <f t="shared" si="121"/>
        <v>0.238127850718012</v>
      </c>
      <c r="Q128" s="16">
        <f t="shared" si="122"/>
        <v>0.0619132411866832</v>
      </c>
      <c r="R128" s="11">
        <f t="shared" si="123"/>
        <v>0.1355172</v>
      </c>
      <c r="S128" s="17">
        <f t="shared" si="124"/>
        <v>0.456866295840552</v>
      </c>
      <c r="T128" s="3">
        <v>0.01</v>
      </c>
      <c r="U128" s="18">
        <f t="shared" si="125"/>
        <v>0.00456866295840552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0.0145186629584055</v>
      </c>
      <c r="AU128" s="25">
        <f t="shared" si="129"/>
        <v>52.122</v>
      </c>
      <c r="AV128" s="1">
        <f t="shared" si="130"/>
        <v>0.26</v>
      </c>
      <c r="AW128" s="2">
        <f t="shared" si="131"/>
        <v>5.1</v>
      </c>
      <c r="AX128" s="1">
        <f t="shared" si="132"/>
        <v>6723.04506172897</v>
      </c>
    </row>
    <row r="129" s="1" customFormat="1" spans="1:50">
      <c r="A129" s="6"/>
      <c r="B129" s="6"/>
      <c r="C129" s="9">
        <v>6</v>
      </c>
      <c r="D129" s="12">
        <v>23.322792367</v>
      </c>
      <c r="E129" s="13">
        <f t="shared" si="133"/>
        <v>21.1652849219355</v>
      </c>
      <c r="F129" s="9" t="s">
        <v>107</v>
      </c>
      <c r="G129" s="6">
        <v>7</v>
      </c>
      <c r="H129" s="11">
        <f t="shared" si="116"/>
        <v>23.322792367</v>
      </c>
      <c r="I129" s="11">
        <f t="shared" si="117"/>
        <v>296.472792367</v>
      </c>
      <c r="J129" s="11">
        <f t="shared" si="118"/>
        <v>0.287779077322545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1.33580121377156</v>
      </c>
      <c r="P129" s="11">
        <f t="shared" si="121"/>
        <v>0.384415640785515</v>
      </c>
      <c r="Q129" s="16">
        <f t="shared" si="122"/>
        <v>0.0999480666042339</v>
      </c>
      <c r="R129" s="11">
        <f t="shared" si="123"/>
        <v>0.1355172</v>
      </c>
      <c r="S129" s="17">
        <f t="shared" si="124"/>
        <v>0.737530487674139</v>
      </c>
      <c r="T129" s="3">
        <v>0.01</v>
      </c>
      <c r="U129" s="18">
        <f t="shared" si="125"/>
        <v>0.00737530487674139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0.0198253048767414</v>
      </c>
      <c r="AU129" s="25">
        <f t="shared" si="129"/>
        <v>52.122</v>
      </c>
      <c r="AV129" s="1">
        <f t="shared" si="130"/>
        <v>0.26</v>
      </c>
      <c r="AW129" s="2">
        <f t="shared" si="131"/>
        <v>5.1</v>
      </c>
      <c r="AX129" s="1">
        <f t="shared" si="132"/>
        <v>9180.35072724667</v>
      </c>
    </row>
    <row r="130" s="1" customFormat="1" spans="1:50">
      <c r="A130" s="6"/>
      <c r="B130" s="6"/>
      <c r="C130" s="9">
        <v>7</v>
      </c>
      <c r="D130" s="12">
        <v>27.8751860606452</v>
      </c>
      <c r="E130" s="13">
        <f t="shared" si="133"/>
        <v>23.322792367</v>
      </c>
      <c r="F130" s="9" t="s">
        <v>107</v>
      </c>
      <c r="G130" s="6">
        <v>8</v>
      </c>
      <c r="H130" s="11">
        <f t="shared" si="116"/>
        <v>27.8751860606452</v>
      </c>
      <c r="I130" s="11">
        <f t="shared" si="117"/>
        <v>301.025186060645</v>
      </c>
      <c r="J130" s="11">
        <f t="shared" si="118"/>
        <v>0.472890121829032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1.47260557298604</v>
      </c>
      <c r="P130" s="11">
        <f t="shared" si="121"/>
        <v>0.696380628815482</v>
      </c>
      <c r="Q130" s="16">
        <f t="shared" si="122"/>
        <v>0.181058963492025</v>
      </c>
      <c r="R130" s="11">
        <f t="shared" si="123"/>
        <v>0.1355172</v>
      </c>
      <c r="S130" s="17">
        <f t="shared" si="124"/>
        <v>1.33605891718561</v>
      </c>
      <c r="T130" s="3">
        <v>0.01</v>
      </c>
      <c r="U130" s="18">
        <f t="shared" si="125"/>
        <v>0.0133605891718561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0.0258105891718561</v>
      </c>
      <c r="AU130" s="25">
        <f t="shared" si="129"/>
        <v>52.122</v>
      </c>
      <c r="AV130" s="1">
        <f t="shared" si="130"/>
        <v>0.26</v>
      </c>
      <c r="AW130" s="2">
        <f t="shared" si="131"/>
        <v>5.1</v>
      </c>
      <c r="AX130" s="1">
        <f t="shared" si="132"/>
        <v>11951.9100739025</v>
      </c>
    </row>
    <row r="131" s="1" customFormat="1" spans="1:50">
      <c r="A131" s="6"/>
      <c r="B131" s="6"/>
      <c r="C131" s="9">
        <v>8</v>
      </c>
      <c r="D131" s="12">
        <v>26.4162886741935</v>
      </c>
      <c r="E131" s="13">
        <f t="shared" si="133"/>
        <v>27.8751860606452</v>
      </c>
      <c r="F131" s="9" t="s">
        <v>107</v>
      </c>
      <c r="G131" s="6">
        <v>9</v>
      </c>
      <c r="H131" s="11">
        <f t="shared" si="116"/>
        <v>26.4162886741935</v>
      </c>
      <c r="I131" s="11">
        <f t="shared" si="117"/>
        <v>299.566288674193</v>
      </c>
      <c r="J131" s="11">
        <f t="shared" si="118"/>
        <v>0.40396966309794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1.29744494417056</v>
      </c>
      <c r="P131" s="11">
        <f t="shared" si="121"/>
        <v>0.524128396984708</v>
      </c>
      <c r="Q131" s="16">
        <f t="shared" si="122"/>
        <v>0.136273383216024</v>
      </c>
      <c r="R131" s="11">
        <f t="shared" si="123"/>
        <v>0.1355172</v>
      </c>
      <c r="S131" s="17">
        <f t="shared" si="124"/>
        <v>1.00557997963376</v>
      </c>
      <c r="T131" s="3">
        <v>0.01</v>
      </c>
      <c r="U131" s="18">
        <f t="shared" si="125"/>
        <v>0.0100557997963376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0.0200057997963376</v>
      </c>
      <c r="AU131" s="25">
        <f t="shared" si="129"/>
        <v>52.122</v>
      </c>
      <c r="AV131" s="1">
        <f t="shared" si="130"/>
        <v>0.26</v>
      </c>
      <c r="AW131" s="2">
        <f t="shared" si="131"/>
        <v>5.1</v>
      </c>
      <c r="AX131" s="1">
        <f t="shared" si="132"/>
        <v>9263.93111487154</v>
      </c>
    </row>
    <row r="132" s="1" customFormat="1" spans="1:50">
      <c r="A132" s="6"/>
      <c r="B132" s="6"/>
      <c r="C132" s="9">
        <v>9</v>
      </c>
      <c r="D132" s="12">
        <v>21.6180980096667</v>
      </c>
      <c r="E132" s="13">
        <f t="shared" si="133"/>
        <v>26.4162886741935</v>
      </c>
      <c r="F132" s="9" t="s">
        <v>107</v>
      </c>
      <c r="G132" s="6">
        <v>10</v>
      </c>
      <c r="H132" s="11">
        <f t="shared" si="116"/>
        <v>21.6180980096667</v>
      </c>
      <c r="I132" s="11">
        <f t="shared" si="117"/>
        <v>294.768098009667</v>
      </c>
      <c r="J132" s="11">
        <f t="shared" si="118"/>
        <v>0.237997842276424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1.29453654718585</v>
      </c>
      <c r="P132" s="11">
        <f t="shared" si="121"/>
        <v>0.308096904978206</v>
      </c>
      <c r="Q132" s="16">
        <f t="shared" si="122"/>
        <v>0.0801051952943335</v>
      </c>
      <c r="R132" s="11">
        <f t="shared" si="123"/>
        <v>0.1355172</v>
      </c>
      <c r="S132" s="17">
        <f t="shared" si="124"/>
        <v>0.591107219558355</v>
      </c>
      <c r="T132" s="3">
        <v>0.01</v>
      </c>
      <c r="U132" s="18">
        <f t="shared" si="125"/>
        <v>0.00591107219558355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0.0158610721955835</v>
      </c>
      <c r="AU132" s="25">
        <f t="shared" si="129"/>
        <v>52.122</v>
      </c>
      <c r="AV132" s="1">
        <f t="shared" si="130"/>
        <v>0.26</v>
      </c>
      <c r="AW132" s="2">
        <f t="shared" si="131"/>
        <v>5.1</v>
      </c>
      <c r="AX132" s="1">
        <f t="shared" si="132"/>
        <v>7344.66413358737</v>
      </c>
    </row>
    <row r="133" s="1" customFormat="1" spans="1:50">
      <c r="A133" s="6"/>
      <c r="B133" s="6"/>
      <c r="C133" s="9">
        <v>10</v>
      </c>
      <c r="D133" s="12">
        <v>15.1746505332258</v>
      </c>
      <c r="E133" s="13">
        <f t="shared" si="133"/>
        <v>21.6180980096667</v>
      </c>
      <c r="F133" s="9" t="s">
        <v>107</v>
      </c>
      <c r="G133" s="6">
        <v>11</v>
      </c>
      <c r="H133" s="11">
        <f t="shared" si="116"/>
        <v>15.1746505332258</v>
      </c>
      <c r="I133" s="11">
        <f t="shared" si="117"/>
        <v>288.324650533226</v>
      </c>
      <c r="J133" s="11">
        <f t="shared" si="118"/>
        <v>0.113757092782945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0.937117660097266</v>
      </c>
      <c r="O133" s="11">
        <f t="shared" si="134"/>
        <v>0.570541982110382</v>
      </c>
      <c r="P133" s="11">
        <f t="shared" si="121"/>
        <v>0.064903197195496</v>
      </c>
      <c r="Q133" s="16">
        <f t="shared" si="122"/>
        <v>0.016874831270829</v>
      </c>
      <c r="R133" s="11">
        <f t="shared" si="123"/>
        <v>0.1355172</v>
      </c>
      <c r="S133" s="17">
        <f t="shared" si="124"/>
        <v>0.124521693709942</v>
      </c>
      <c r="T133" s="3">
        <v>0.01</v>
      </c>
      <c r="U133" s="18">
        <f t="shared" si="125"/>
        <v>0.00124521693709942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0.00869521693709942</v>
      </c>
      <c r="AU133" s="25">
        <f t="shared" si="129"/>
        <v>52.122</v>
      </c>
      <c r="AV133" s="1">
        <f t="shared" si="130"/>
        <v>0.26</v>
      </c>
      <c r="AW133" s="2">
        <f t="shared" si="131"/>
        <v>5.1</v>
      </c>
      <c r="AX133" s="1">
        <f t="shared" si="132"/>
        <v>4026.42691390423</v>
      </c>
    </row>
    <row r="134" s="1" customFormat="1" spans="1:51">
      <c r="A134" s="6"/>
      <c r="B134" s="6"/>
      <c r="C134" s="9">
        <v>11</v>
      </c>
      <c r="D134" s="12">
        <v>10.9298703886667</v>
      </c>
      <c r="E134" s="13">
        <f t="shared" si="133"/>
        <v>15.1746505332258</v>
      </c>
      <c r="F134" s="9" t="s">
        <v>109</v>
      </c>
      <c r="G134" s="6">
        <v>12</v>
      </c>
      <c r="H134" s="11">
        <f t="shared" si="116"/>
        <v>10.9298703886667</v>
      </c>
      <c r="I134" s="11">
        <f t="shared" si="117"/>
        <v>284.079870388667</v>
      </c>
      <c r="J134" s="11">
        <f t="shared" si="118"/>
        <v>0.0686803880189892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1.02685878491489</v>
      </c>
      <c r="P134" s="11">
        <f t="shared" si="121"/>
        <v>0.0705250597886622</v>
      </c>
      <c r="Q134" s="16">
        <f t="shared" si="122"/>
        <v>0.0183365155450522</v>
      </c>
      <c r="R134" s="11">
        <f t="shared" si="123"/>
        <v>0.1355172</v>
      </c>
      <c r="S134" s="17">
        <f t="shared" si="124"/>
        <v>0.135307662385676</v>
      </c>
      <c r="T134" s="3">
        <v>0.01</v>
      </c>
      <c r="U134" s="18">
        <f t="shared" si="125"/>
        <v>0.00135307662385676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0.00880307662385676</v>
      </c>
      <c r="AU134" s="25">
        <f t="shared" si="129"/>
        <v>52.122</v>
      </c>
      <c r="AV134" s="1">
        <f t="shared" si="130"/>
        <v>0.26</v>
      </c>
      <c r="AW134" s="2">
        <f t="shared" si="131"/>
        <v>5.1</v>
      </c>
      <c r="AX134" s="1">
        <f t="shared" si="132"/>
        <v>4076.37266555443</v>
      </c>
      <c r="AY134" s="1">
        <f>SUM(AX123:AX134)</f>
        <v>71313.5906683605</v>
      </c>
    </row>
    <row r="135" s="1" customFormat="1" spans="1:46">
      <c r="A135" s="6"/>
      <c r="B135" s="6"/>
      <c r="C135" s="9">
        <v>12</v>
      </c>
      <c r="D135" s="12">
        <v>5.84238161829032</v>
      </c>
      <c r="E135" s="13">
        <f t="shared" si="133"/>
        <v>10.9298703886667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6</v>
      </c>
      <c r="E139" s="9"/>
      <c r="F139" s="9"/>
      <c r="G139" s="6">
        <v>1</v>
      </c>
      <c r="H139" s="11">
        <f t="shared" ref="H139:H150" si="135">E140</f>
        <v>6</v>
      </c>
      <c r="I139" s="11">
        <f t="shared" ref="I139:I150" si="136">H139+273.15</f>
        <v>279.15</v>
      </c>
      <c r="J139" s="11">
        <f t="shared" ref="J139:J150" si="137">EXP(($C$18*(I139-$C$16))/($C$19*I139*$C$16))</f>
        <v>0.0374932232426917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0.0106743206571943</v>
      </c>
      <c r="Q139" s="16">
        <f t="shared" ref="Q139:Q150" si="141">P139*$B$125</f>
        <v>0.00277532337087052</v>
      </c>
      <c r="R139" s="11">
        <f t="shared" ref="R139:R150" si="142">L139*$B$125</f>
        <v>0.074022</v>
      </c>
      <c r="S139" s="17">
        <f t="shared" ref="S139:S150" si="143">Q139/R139</f>
        <v>0.0374932232426917</v>
      </c>
      <c r="T139" s="3">
        <v>0.01</v>
      </c>
      <c r="U139" s="18">
        <f t="shared" ref="U139:U150" si="144">S139*T139</f>
        <v>0.000374932232426917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0.00586493223242692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0.2</v>
      </c>
      <c r="AX139" s="1">
        <f t="shared" ref="AX139:AX150" si="151">AW139*10000*AV139*0.67*AU139*AT139</f>
        <v>58.1739578369665</v>
      </c>
      <c r="AZ139" s="2">
        <f t="shared" ref="AZ139:AZ150" si="152">$E$12</f>
        <v>0.1</v>
      </c>
      <c r="BA139" s="1">
        <f t="shared" ref="BA139:BA150" si="153">AZ139*10000*AV139*0.67*AU139*AT139</f>
        <v>29.0869789184833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5.18801061948387</v>
      </c>
      <c r="E140" s="13">
        <f t="shared" ref="E140:E151" si="154">D139</f>
        <v>6</v>
      </c>
      <c r="F140" s="9" t="s">
        <v>107</v>
      </c>
      <c r="G140" s="6">
        <v>2</v>
      </c>
      <c r="H140" s="11">
        <f t="shared" si="135"/>
        <v>5.18801061948387</v>
      </c>
      <c r="I140" s="11">
        <f t="shared" si="136"/>
        <v>278.338010619484</v>
      </c>
      <c r="J140" s="11">
        <f t="shared" si="137"/>
        <v>0.0338657830553287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0.558725679342806</v>
      </c>
      <c r="P140" s="11">
        <f t="shared" si="140"/>
        <v>0.0189216826440646</v>
      </c>
      <c r="Q140" s="16">
        <f t="shared" si="141"/>
        <v>0.00491963748745679</v>
      </c>
      <c r="R140" s="11">
        <f t="shared" si="142"/>
        <v>0.074022</v>
      </c>
      <c r="S140" s="17">
        <f t="shared" si="143"/>
        <v>0.0664618287462753</v>
      </c>
      <c r="T140" s="3">
        <v>0.01</v>
      </c>
      <c r="U140" s="18">
        <f t="shared" si="144"/>
        <v>0.000664618287462753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0.00615461828746275</v>
      </c>
      <c r="AU140" s="25">
        <f t="shared" si="148"/>
        <v>28.47</v>
      </c>
      <c r="AV140" s="1">
        <f t="shared" si="149"/>
        <v>0.26</v>
      </c>
      <c r="AW140" s="2">
        <f t="shared" si="150"/>
        <v>0.2</v>
      </c>
      <c r="AX140" s="1">
        <f t="shared" si="151"/>
        <v>61.0473387531921</v>
      </c>
      <c r="AZ140" s="2">
        <f t="shared" si="152"/>
        <v>0.1</v>
      </c>
      <c r="BA140" s="1">
        <f t="shared" si="153"/>
        <v>30.5236693765961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6.4656375455</v>
      </c>
      <c r="E141" s="13">
        <f t="shared" si="154"/>
        <v>5.18801061948387</v>
      </c>
      <c r="F141" s="9" t="s">
        <v>107</v>
      </c>
      <c r="G141" s="6">
        <v>3</v>
      </c>
      <c r="H141" s="11">
        <f t="shared" si="135"/>
        <v>6.4656375455</v>
      </c>
      <c r="I141" s="11">
        <f t="shared" si="136"/>
        <v>279.6156375455</v>
      </c>
      <c r="J141" s="11">
        <f t="shared" si="137"/>
        <v>0.0397355118655573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0.824503996698741</v>
      </c>
      <c r="P141" s="11">
        <f t="shared" si="140"/>
        <v>0.0327620883440223</v>
      </c>
      <c r="Q141" s="16">
        <f t="shared" si="141"/>
        <v>0.00851814296944579</v>
      </c>
      <c r="R141" s="11">
        <f t="shared" si="142"/>
        <v>0.074022</v>
      </c>
      <c r="S141" s="17">
        <f t="shared" si="143"/>
        <v>0.11507582839488</v>
      </c>
      <c r="T141" s="3">
        <v>0.01</v>
      </c>
      <c r="U141" s="18">
        <f t="shared" si="144"/>
        <v>0.0011507582839488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0.0066407582839488</v>
      </c>
      <c r="AU141" s="25">
        <f t="shared" si="148"/>
        <v>28.47</v>
      </c>
      <c r="AV141" s="1">
        <f t="shared" si="149"/>
        <v>0.26</v>
      </c>
      <c r="AW141" s="2">
        <f t="shared" si="150"/>
        <v>0.2</v>
      </c>
      <c r="AX141" s="1">
        <f t="shared" si="151"/>
        <v>65.8693360990574</v>
      </c>
      <c r="AZ141" s="2">
        <f t="shared" si="152"/>
        <v>0.1</v>
      </c>
      <c r="BA141" s="1">
        <f t="shared" si="153"/>
        <v>32.9346680495287</v>
      </c>
    </row>
    <row r="142" s="1" customFormat="1" spans="1:53">
      <c r="A142" s="6"/>
      <c r="B142" s="6"/>
      <c r="C142" s="9">
        <v>3</v>
      </c>
      <c r="D142" s="12">
        <v>9.94942370819355</v>
      </c>
      <c r="E142" s="13">
        <f t="shared" si="154"/>
        <v>6.4656375455</v>
      </c>
      <c r="F142" s="9" t="s">
        <v>107</v>
      </c>
      <c r="G142" s="6">
        <v>4</v>
      </c>
      <c r="H142" s="11">
        <f t="shared" si="135"/>
        <v>9.94942370819355</v>
      </c>
      <c r="I142" s="11">
        <f t="shared" si="136"/>
        <v>283.099423708194</v>
      </c>
      <c r="J142" s="11">
        <f t="shared" si="137"/>
        <v>0.0609931197837219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1.07644190835472</v>
      </c>
      <c r="P142" s="11">
        <f t="shared" si="140"/>
        <v>0.0656555502564976</v>
      </c>
      <c r="Q142" s="16">
        <f t="shared" si="141"/>
        <v>0.0170704430666894</v>
      </c>
      <c r="R142" s="11">
        <f t="shared" si="142"/>
        <v>0.074022</v>
      </c>
      <c r="S142" s="17">
        <f t="shared" si="143"/>
        <v>0.230613102411302</v>
      </c>
      <c r="T142" s="3">
        <v>0.01</v>
      </c>
      <c r="U142" s="18">
        <f t="shared" si="144"/>
        <v>0.00230613102411302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0.012256131024113</v>
      </c>
      <c r="AU142" s="25">
        <f t="shared" si="148"/>
        <v>28.47</v>
      </c>
      <c r="AV142" s="1">
        <f t="shared" si="149"/>
        <v>0.26</v>
      </c>
      <c r="AW142" s="2">
        <f t="shared" si="150"/>
        <v>0.2</v>
      </c>
      <c r="AX142" s="1">
        <f t="shared" si="151"/>
        <v>121.567926309364</v>
      </c>
      <c r="AZ142" s="2">
        <f t="shared" si="152"/>
        <v>0.1</v>
      </c>
      <c r="BA142" s="1">
        <f t="shared" si="153"/>
        <v>60.7839631546819</v>
      </c>
    </row>
    <row r="143" s="1" customFormat="1" spans="1:53">
      <c r="A143" s="6"/>
      <c r="B143" s="6"/>
      <c r="C143" s="9">
        <v>4</v>
      </c>
      <c r="D143" s="12">
        <v>16.5812972733667</v>
      </c>
      <c r="E143" s="13">
        <f t="shared" si="154"/>
        <v>9.94942370819355</v>
      </c>
      <c r="F143" s="9" t="s">
        <v>107</v>
      </c>
      <c r="G143" s="6">
        <v>5</v>
      </c>
      <c r="H143" s="11">
        <f t="shared" si="135"/>
        <v>16.5812972733667</v>
      </c>
      <c r="I143" s="11">
        <f t="shared" si="136"/>
        <v>289.731297273367</v>
      </c>
      <c r="J143" s="11">
        <f t="shared" si="137"/>
        <v>0.134024151204127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0.96024704019331</v>
      </c>
      <c r="O143" s="11">
        <f t="shared" si="155"/>
        <v>0.335239317904911</v>
      </c>
      <c r="P143" s="11">
        <f t="shared" si="140"/>
        <v>0.0449301650324561</v>
      </c>
      <c r="Q143" s="16">
        <f t="shared" si="141"/>
        <v>0.0116818429084386</v>
      </c>
      <c r="R143" s="11">
        <f t="shared" si="142"/>
        <v>0.074022</v>
      </c>
      <c r="S143" s="17">
        <f t="shared" si="143"/>
        <v>0.157815823788044</v>
      </c>
      <c r="T143" s="3">
        <v>0.01</v>
      </c>
      <c r="U143" s="18">
        <f t="shared" si="144"/>
        <v>0.00157815823788044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0.0115281582378804</v>
      </c>
      <c r="AU143" s="25">
        <f t="shared" si="148"/>
        <v>28.47</v>
      </c>
      <c r="AV143" s="1">
        <f t="shared" si="149"/>
        <v>0.26</v>
      </c>
      <c r="AW143" s="2">
        <f t="shared" si="150"/>
        <v>0.2</v>
      </c>
      <c r="AX143" s="1">
        <f t="shared" si="151"/>
        <v>114.347202097308</v>
      </c>
      <c r="AZ143" s="2">
        <f t="shared" si="152"/>
        <v>0.1</v>
      </c>
      <c r="BA143" s="1">
        <f t="shared" si="153"/>
        <v>57.1736010486539</v>
      </c>
    </row>
    <row r="144" s="1" customFormat="1" spans="1:53">
      <c r="A144" s="6"/>
      <c r="B144" s="6"/>
      <c r="C144" s="9">
        <v>5</v>
      </c>
      <c r="D144" s="12">
        <v>21.1652849219355</v>
      </c>
      <c r="E144" s="13">
        <f t="shared" si="154"/>
        <v>16.5812972733667</v>
      </c>
      <c r="F144" s="9" t="s">
        <v>109</v>
      </c>
      <c r="G144" s="6">
        <v>6</v>
      </c>
      <c r="H144" s="11">
        <f t="shared" si="135"/>
        <v>21.1652849219355</v>
      </c>
      <c r="I144" s="11">
        <f t="shared" si="136"/>
        <v>294.315284921935</v>
      </c>
      <c r="J144" s="11">
        <f t="shared" si="137"/>
        <v>0.226204806960101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0.575009152872455</v>
      </c>
      <c r="P144" s="11">
        <f t="shared" si="140"/>
        <v>0.130069834425805</v>
      </c>
      <c r="Q144" s="16">
        <f t="shared" si="141"/>
        <v>0.0338181569507093</v>
      </c>
      <c r="R144" s="11">
        <f t="shared" si="142"/>
        <v>0.074022</v>
      </c>
      <c r="S144" s="17">
        <f t="shared" si="143"/>
        <v>0.456866295840551</v>
      </c>
      <c r="T144" s="3">
        <v>0.01</v>
      </c>
      <c r="U144" s="18">
        <f t="shared" si="144"/>
        <v>0.00456866295840551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0.0145186629584055</v>
      </c>
      <c r="AU144" s="25">
        <f t="shared" si="148"/>
        <v>28.47</v>
      </c>
      <c r="AV144" s="1">
        <f t="shared" si="149"/>
        <v>0.26</v>
      </c>
      <c r="AW144" s="2">
        <f t="shared" si="150"/>
        <v>0.2</v>
      </c>
      <c r="AX144" s="1">
        <f t="shared" si="151"/>
        <v>144.00986291395</v>
      </c>
      <c r="AZ144" s="2">
        <f t="shared" si="152"/>
        <v>0.1</v>
      </c>
      <c r="BA144" s="1">
        <f t="shared" si="153"/>
        <v>72.0049314569752</v>
      </c>
    </row>
    <row r="145" s="1" customFormat="1" spans="1:53">
      <c r="A145" s="6"/>
      <c r="B145" s="6"/>
      <c r="C145" s="9">
        <v>6</v>
      </c>
      <c r="D145" s="12">
        <v>23.322792367</v>
      </c>
      <c r="E145" s="13">
        <f t="shared" si="154"/>
        <v>21.1652849219355</v>
      </c>
      <c r="F145" s="9" t="s">
        <v>107</v>
      </c>
      <c r="G145" s="6">
        <v>7</v>
      </c>
      <c r="H145" s="11">
        <f t="shared" si="135"/>
        <v>23.322792367</v>
      </c>
      <c r="I145" s="11">
        <f t="shared" si="136"/>
        <v>296.472792367</v>
      </c>
      <c r="J145" s="11">
        <f t="shared" si="137"/>
        <v>0.287779077322545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0.72963931844665</v>
      </c>
      <c r="P145" s="11">
        <f t="shared" si="140"/>
        <v>0.209974929840827</v>
      </c>
      <c r="Q145" s="16">
        <f t="shared" si="141"/>
        <v>0.0545934817586151</v>
      </c>
      <c r="R145" s="11">
        <f t="shared" si="142"/>
        <v>0.074022</v>
      </c>
      <c r="S145" s="17">
        <f t="shared" si="143"/>
        <v>0.737530487674139</v>
      </c>
      <c r="T145" s="3">
        <v>0.01</v>
      </c>
      <c r="U145" s="18">
        <f t="shared" si="144"/>
        <v>0.00737530487674139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0.0222753048767414</v>
      </c>
      <c r="AU145" s="25">
        <f t="shared" si="148"/>
        <v>28.47</v>
      </c>
      <c r="AV145" s="1">
        <f t="shared" si="149"/>
        <v>0.26</v>
      </c>
      <c r="AW145" s="2">
        <f t="shared" si="150"/>
        <v>0.2</v>
      </c>
      <c r="AX145" s="1">
        <f t="shared" si="151"/>
        <v>220.947590756544</v>
      </c>
      <c r="AZ145" s="2">
        <f t="shared" si="152"/>
        <v>0.1</v>
      </c>
      <c r="BA145" s="1">
        <f t="shared" si="153"/>
        <v>110.473795378272</v>
      </c>
    </row>
    <row r="146" s="1" customFormat="1" spans="1:53">
      <c r="A146" s="6"/>
      <c r="B146" s="6"/>
      <c r="C146" s="9">
        <v>7</v>
      </c>
      <c r="D146" s="12">
        <v>27.8751860606452</v>
      </c>
      <c r="E146" s="13">
        <f t="shared" si="154"/>
        <v>23.322792367</v>
      </c>
      <c r="F146" s="9" t="s">
        <v>107</v>
      </c>
      <c r="G146" s="6">
        <v>8</v>
      </c>
      <c r="H146" s="11">
        <f t="shared" si="135"/>
        <v>27.8751860606452</v>
      </c>
      <c r="I146" s="11">
        <f t="shared" si="136"/>
        <v>301.025186060645</v>
      </c>
      <c r="J146" s="11">
        <f t="shared" si="137"/>
        <v>0.472890121829032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0.804364388605822</v>
      </c>
      <c r="P146" s="11">
        <f t="shared" si="140"/>
        <v>0.380375973722742</v>
      </c>
      <c r="Q146" s="16">
        <f t="shared" si="141"/>
        <v>0.098897753167913</v>
      </c>
      <c r="R146" s="11">
        <f t="shared" si="142"/>
        <v>0.074022</v>
      </c>
      <c r="S146" s="17">
        <f t="shared" si="143"/>
        <v>1.33605891718561</v>
      </c>
      <c r="T146" s="3">
        <v>0.01</v>
      </c>
      <c r="U146" s="18">
        <f t="shared" si="144"/>
        <v>0.0133605891718561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0.0282605891718561</v>
      </c>
      <c r="AU146" s="25">
        <f t="shared" si="148"/>
        <v>28.47</v>
      </c>
      <c r="AV146" s="1">
        <f t="shared" si="149"/>
        <v>0.26</v>
      </c>
      <c r="AW146" s="2">
        <f t="shared" si="150"/>
        <v>0.2</v>
      </c>
      <c r="AX146" s="1">
        <f t="shared" si="151"/>
        <v>280.315314445003</v>
      </c>
      <c r="AZ146" s="2">
        <f t="shared" si="152"/>
        <v>0.1</v>
      </c>
      <c r="BA146" s="1">
        <f t="shared" si="153"/>
        <v>140.157657222502</v>
      </c>
    </row>
    <row r="147" s="1" customFormat="1" spans="1:53">
      <c r="A147" s="6"/>
      <c r="B147" s="6"/>
      <c r="C147" s="9">
        <v>8</v>
      </c>
      <c r="D147" s="12">
        <v>26.4162886741935</v>
      </c>
      <c r="E147" s="13">
        <f t="shared" si="154"/>
        <v>27.8751860606452</v>
      </c>
      <c r="F147" s="9" t="s">
        <v>107</v>
      </c>
      <c r="G147" s="6">
        <v>9</v>
      </c>
      <c r="H147" s="11">
        <f t="shared" si="135"/>
        <v>26.4162886741935</v>
      </c>
      <c r="I147" s="11">
        <f t="shared" si="136"/>
        <v>299.566288674193</v>
      </c>
      <c r="J147" s="11">
        <f t="shared" si="137"/>
        <v>0.40396966309794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0.70868841488308</v>
      </c>
      <c r="P147" s="11">
        <f t="shared" si="140"/>
        <v>0.286288620201731</v>
      </c>
      <c r="Q147" s="16">
        <f t="shared" si="141"/>
        <v>0.0744350412524501</v>
      </c>
      <c r="R147" s="11">
        <f t="shared" si="142"/>
        <v>0.074022</v>
      </c>
      <c r="S147" s="17">
        <f t="shared" si="143"/>
        <v>1.00557997963376</v>
      </c>
      <c r="T147" s="3">
        <v>0.01</v>
      </c>
      <c r="U147" s="18">
        <f t="shared" si="144"/>
        <v>0.0100557997963376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0.0200057997963376</v>
      </c>
      <c r="AU147" s="25">
        <f t="shared" si="148"/>
        <v>28.47</v>
      </c>
      <c r="AV147" s="1">
        <f t="shared" si="149"/>
        <v>0.26</v>
      </c>
      <c r="AW147" s="2">
        <f t="shared" si="150"/>
        <v>0.2</v>
      </c>
      <c r="AX147" s="1">
        <f t="shared" si="151"/>
        <v>198.436487878283</v>
      </c>
      <c r="AZ147" s="2">
        <f t="shared" si="152"/>
        <v>0.1</v>
      </c>
      <c r="BA147" s="1">
        <f t="shared" si="153"/>
        <v>99.2182439391416</v>
      </c>
    </row>
    <row r="148" s="1" customFormat="1" spans="1:53">
      <c r="A148" s="6"/>
      <c r="B148" s="6"/>
      <c r="C148" s="9">
        <v>9</v>
      </c>
      <c r="D148" s="12">
        <v>21.6180980096667</v>
      </c>
      <c r="E148" s="13">
        <f t="shared" si="154"/>
        <v>26.4162886741935</v>
      </c>
      <c r="F148" s="9" t="s">
        <v>107</v>
      </c>
      <c r="G148" s="6">
        <v>10</v>
      </c>
      <c r="H148" s="11">
        <f t="shared" si="135"/>
        <v>21.6180980096667</v>
      </c>
      <c r="I148" s="11">
        <f t="shared" si="136"/>
        <v>294.768098009667</v>
      </c>
      <c r="J148" s="11">
        <f t="shared" si="137"/>
        <v>0.237997842276424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0.707099794681349</v>
      </c>
      <c r="P148" s="11">
        <f t="shared" si="140"/>
        <v>0.168288225408264</v>
      </c>
      <c r="Q148" s="16">
        <f t="shared" si="141"/>
        <v>0.0437549386061485</v>
      </c>
      <c r="R148" s="11">
        <f t="shared" si="142"/>
        <v>0.074022</v>
      </c>
      <c r="S148" s="17">
        <f t="shared" si="143"/>
        <v>0.591107219558355</v>
      </c>
      <c r="T148" s="3">
        <v>0.01</v>
      </c>
      <c r="U148" s="18">
        <f t="shared" si="144"/>
        <v>0.00591107219558355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0.0158610721955835</v>
      </c>
      <c r="AU148" s="25">
        <f t="shared" si="148"/>
        <v>28.47</v>
      </c>
      <c r="AV148" s="1">
        <f t="shared" si="149"/>
        <v>0.26</v>
      </c>
      <c r="AW148" s="2">
        <f t="shared" si="150"/>
        <v>0.2</v>
      </c>
      <c r="AX148" s="1">
        <f t="shared" si="151"/>
        <v>157.325150332239</v>
      </c>
      <c r="AZ148" s="2">
        <f t="shared" si="152"/>
        <v>0.1</v>
      </c>
      <c r="BA148" s="1">
        <f t="shared" si="153"/>
        <v>78.6625751661195</v>
      </c>
    </row>
    <row r="149" s="1" customFormat="1" spans="1:53">
      <c r="A149" s="6"/>
      <c r="B149" s="6"/>
      <c r="C149" s="9">
        <v>10</v>
      </c>
      <c r="D149" s="12">
        <v>15.1746505332258</v>
      </c>
      <c r="E149" s="13">
        <f t="shared" si="154"/>
        <v>21.6180980096667</v>
      </c>
      <c r="F149" s="9" t="s">
        <v>107</v>
      </c>
      <c r="G149" s="6">
        <v>11</v>
      </c>
      <c r="H149" s="11">
        <f t="shared" si="135"/>
        <v>15.1746505332258</v>
      </c>
      <c r="I149" s="11">
        <f t="shared" si="136"/>
        <v>288.324650533226</v>
      </c>
      <c r="J149" s="11">
        <f t="shared" si="137"/>
        <v>0.113757092782945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0.511870990809431</v>
      </c>
      <c r="O149" s="11">
        <f t="shared" si="155"/>
        <v>0.311640578463654</v>
      </c>
      <c r="P149" s="11">
        <f t="shared" si="140"/>
        <v>0.0354513261992205</v>
      </c>
      <c r="Q149" s="16">
        <f t="shared" si="141"/>
        <v>0.00921734481179733</v>
      </c>
      <c r="R149" s="11">
        <f t="shared" si="142"/>
        <v>0.074022</v>
      </c>
      <c r="S149" s="17">
        <f t="shared" si="143"/>
        <v>0.124521693709942</v>
      </c>
      <c r="T149" s="3">
        <v>0.01</v>
      </c>
      <c r="U149" s="18">
        <f t="shared" si="144"/>
        <v>0.00124521693709942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0.00673521693709942</v>
      </c>
      <c r="AU149" s="25">
        <f t="shared" si="148"/>
        <v>28.47</v>
      </c>
      <c r="AV149" s="1">
        <f t="shared" si="149"/>
        <v>0.26</v>
      </c>
      <c r="AW149" s="2">
        <f t="shared" si="150"/>
        <v>0.2</v>
      </c>
      <c r="AX149" s="1">
        <f t="shared" si="151"/>
        <v>66.8062665678084</v>
      </c>
      <c r="AZ149" s="2">
        <f t="shared" si="152"/>
        <v>0.1</v>
      </c>
      <c r="BA149" s="1">
        <f t="shared" si="153"/>
        <v>33.4031332839042</v>
      </c>
    </row>
    <row r="150" s="1" customFormat="1" spans="1:54">
      <c r="A150" s="6"/>
      <c r="B150" s="6"/>
      <c r="C150" s="9">
        <v>11</v>
      </c>
      <c r="D150" s="12">
        <v>10.9298703886667</v>
      </c>
      <c r="E150" s="13">
        <f t="shared" si="154"/>
        <v>15.1746505332258</v>
      </c>
      <c r="F150" s="9" t="s">
        <v>109</v>
      </c>
      <c r="G150" s="6">
        <v>12</v>
      </c>
      <c r="H150" s="11">
        <f t="shared" si="135"/>
        <v>10.9298703886667</v>
      </c>
      <c r="I150" s="11">
        <f t="shared" si="136"/>
        <v>284.079870388667</v>
      </c>
      <c r="J150" s="11">
        <f t="shared" si="137"/>
        <v>0.0686803880189892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0.560889252264434</v>
      </c>
      <c r="P150" s="11">
        <f t="shared" si="140"/>
        <v>0.038522091481202</v>
      </c>
      <c r="Q150" s="16">
        <f t="shared" si="141"/>
        <v>0.0100157437851125</v>
      </c>
      <c r="R150" s="11">
        <f t="shared" si="142"/>
        <v>0.074022</v>
      </c>
      <c r="S150" s="17">
        <f t="shared" si="143"/>
        <v>0.135307662385676</v>
      </c>
      <c r="T150" s="3">
        <v>0.01</v>
      </c>
      <c r="U150" s="18">
        <f t="shared" si="144"/>
        <v>0.00135307662385676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0.00684307662385676</v>
      </c>
      <c r="AU150" s="25">
        <f t="shared" si="148"/>
        <v>28.47</v>
      </c>
      <c r="AV150" s="1">
        <f t="shared" si="149"/>
        <v>0.26</v>
      </c>
      <c r="AW150" s="2">
        <f t="shared" si="150"/>
        <v>0.2</v>
      </c>
      <c r="AX150" s="1">
        <f t="shared" si="151"/>
        <v>67.8761211920508</v>
      </c>
      <c r="AY150" s="1">
        <f>SUM(AX139:AX150)</f>
        <v>1556.72255518177</v>
      </c>
      <c r="AZ150" s="2">
        <f t="shared" si="152"/>
        <v>0.1</v>
      </c>
      <c r="BA150" s="1">
        <f t="shared" si="153"/>
        <v>33.9380605960254</v>
      </c>
      <c r="BB150" s="1">
        <f>SUM(BA139:BA150)</f>
        <v>778.361277590884</v>
      </c>
    </row>
    <row r="151" s="1" customFormat="1" spans="1:46">
      <c r="A151" s="6"/>
      <c r="B151" s="6"/>
      <c r="C151" s="9">
        <v>12</v>
      </c>
      <c r="D151" s="12">
        <v>5.84238161829032</v>
      </c>
      <c r="E151" s="13">
        <f t="shared" si="154"/>
        <v>10.9298703886667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525.1</v>
      </c>
      <c r="F3" s="3">
        <v>1069.523</v>
      </c>
      <c r="G3" s="3">
        <v>0.18</v>
      </c>
      <c r="L3" s="2"/>
    </row>
    <row r="4" s="1" customFormat="1" spans="1:12">
      <c r="A4" s="4"/>
      <c r="B4" s="5" t="s">
        <v>40</v>
      </c>
      <c r="C4" s="3"/>
      <c r="D4" s="3"/>
      <c r="E4" s="3">
        <v>14.3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90.4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1031.4</v>
      </c>
      <c r="F7" s="3">
        <v>91.104</v>
      </c>
      <c r="G7" s="3">
        <v>0.18</v>
      </c>
      <c r="L7" s="2"/>
    </row>
    <row r="8" s="1" customFormat="1" spans="1:12">
      <c r="A8" s="4"/>
      <c r="B8" s="5" t="s">
        <v>44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8102.05</v>
      </c>
      <c r="F9" s="3">
        <v>108.2955</v>
      </c>
      <c r="G9" s="3">
        <v>0.45</v>
      </c>
      <c r="L9" s="2"/>
    </row>
    <row r="10" s="1" customFormat="1" spans="1:12">
      <c r="A10" s="4" t="s">
        <v>46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0.8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0.2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219021780.841934</v>
      </c>
      <c r="J16" s="7" t="s">
        <v>35</v>
      </c>
      <c r="K16" s="7">
        <f>I16/(10000*1000)</f>
        <v>21.9021780841934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133046246.712328</v>
      </c>
      <c r="J17" s="7" t="s">
        <v>35</v>
      </c>
      <c r="K17" s="7">
        <f>I17/(10000*1000)</f>
        <v>13.3046246712328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8</v>
      </c>
      <c r="E29" s="9"/>
      <c r="F29" s="9"/>
      <c r="G29" s="6">
        <v>1</v>
      </c>
      <c r="H29" s="11">
        <f t="shared" ref="H29:H40" si="0">E30</f>
        <v>8</v>
      </c>
      <c r="I29" s="11">
        <f t="shared" ref="I29:I40" si="1">H29+273.15</f>
        <v>281.15</v>
      </c>
      <c r="J29" s="11">
        <f t="shared" ref="J29:J40" si="2">EXP(($C$18*(I29-$C$16))/($C$19*I29*$C$16))</f>
        <v>0.0480520561620816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0.0477353130252132</v>
      </c>
      <c r="Q29" s="16">
        <f t="shared" ref="Q29:Q40" si="6">P29*$B$31</f>
        <v>0.00620559069327772</v>
      </c>
      <c r="R29" s="11">
        <f t="shared" ref="R29:R40" si="7">L29*$B$31</f>
        <v>0.129143083333333</v>
      </c>
      <c r="S29" s="17">
        <f t="shared" ref="S29:S40" si="8">Q29/R29</f>
        <v>0.0480520561620818</v>
      </c>
      <c r="T29" s="3">
        <v>0.01</v>
      </c>
      <c r="U29" s="18">
        <f t="shared" ref="U29:U40" si="9">S29*T29</f>
        <v>0.000480520561620818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0.0223805205616208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1.19166666666667</v>
      </c>
      <c r="AU29" s="1">
        <f t="shared" ref="AU29:AU40" si="17">AT29*10000*AS29*0.67*AR29*AQ29</f>
        <v>2307.65525394566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7.85112700554839</v>
      </c>
      <c r="E30" s="13">
        <f t="shared" ref="E30:E41" si="18">D29</f>
        <v>8</v>
      </c>
      <c r="F30" s="9" t="s">
        <v>107</v>
      </c>
      <c r="G30" s="6">
        <v>2</v>
      </c>
      <c r="H30" s="11">
        <f t="shared" si="0"/>
        <v>7.85112700554839</v>
      </c>
      <c r="I30" s="11">
        <f t="shared" si="1"/>
        <v>281.001127005548</v>
      </c>
      <c r="J30" s="11">
        <f t="shared" si="2"/>
        <v>0.0471784424975948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1.93908135364145</v>
      </c>
      <c r="P30" s="11">
        <f t="shared" si="5"/>
        <v>0.0914828381409316</v>
      </c>
      <c r="Q30" s="16">
        <f t="shared" si="6"/>
        <v>0.0118927689583211</v>
      </c>
      <c r="R30" s="11">
        <f t="shared" si="7"/>
        <v>0.129143083333333</v>
      </c>
      <c r="S30" s="17">
        <f t="shared" si="8"/>
        <v>0.0920898638266558</v>
      </c>
      <c r="T30" s="3">
        <v>0.01</v>
      </c>
      <c r="U30" s="18">
        <f t="shared" si="9"/>
        <v>0.000920898638266558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0.0228208986382666</v>
      </c>
      <c r="AR30" s="25">
        <f t="shared" si="15"/>
        <v>99.3408333333333</v>
      </c>
      <c r="AS30" s="1">
        <f t="shared" si="16"/>
        <v>0.13</v>
      </c>
      <c r="AT30" s="2">
        <f>$E$4/12</f>
        <v>1.19166666666667</v>
      </c>
      <c r="AU30" s="1">
        <f t="shared" si="17"/>
        <v>2353.06263307681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8.43534842564286</v>
      </c>
      <c r="E31" s="13">
        <f t="shared" si="18"/>
        <v>7.85112700554839</v>
      </c>
      <c r="F31" s="9" t="s">
        <v>107</v>
      </c>
      <c r="G31" s="6">
        <v>3</v>
      </c>
      <c r="H31" s="11">
        <f t="shared" si="0"/>
        <v>8.43534842564286</v>
      </c>
      <c r="I31" s="11">
        <f t="shared" si="1"/>
        <v>281.585348425643</v>
      </c>
      <c r="J31" s="11">
        <f t="shared" si="2"/>
        <v>0.0506950443339312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2.84100684883385</v>
      </c>
      <c r="P31" s="11">
        <f t="shared" si="5"/>
        <v>0.144024968154634</v>
      </c>
      <c r="Q31" s="16">
        <f t="shared" si="6"/>
        <v>0.0187232458601025</v>
      </c>
      <c r="R31" s="11">
        <f t="shared" si="7"/>
        <v>0.129143083333333</v>
      </c>
      <c r="S31" s="17">
        <f t="shared" si="8"/>
        <v>0.144980632154923</v>
      </c>
      <c r="T31" s="3">
        <v>0.01</v>
      </c>
      <c r="U31" s="18">
        <f t="shared" si="9"/>
        <v>0.00144980632154923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0.0233498063215492</v>
      </c>
      <c r="AR31" s="25">
        <f t="shared" si="15"/>
        <v>99.3408333333333</v>
      </c>
      <c r="AS31" s="1">
        <f t="shared" si="16"/>
        <v>0.13</v>
      </c>
      <c r="AT31" s="2">
        <f>$E$4/12</f>
        <v>1.19166666666667</v>
      </c>
      <c r="AU31" s="1">
        <f t="shared" si="17"/>
        <v>2407.59829907345</v>
      </c>
    </row>
    <row r="32" s="1" customFormat="1" spans="1:47">
      <c r="A32" s="6"/>
      <c r="B32" s="6"/>
      <c r="C32" s="9">
        <v>3</v>
      </c>
      <c r="D32" s="12">
        <v>11.0627740159032</v>
      </c>
      <c r="E32" s="13">
        <f t="shared" si="18"/>
        <v>8.43534842564286</v>
      </c>
      <c r="F32" s="9" t="s">
        <v>107</v>
      </c>
      <c r="G32" s="6">
        <v>4</v>
      </c>
      <c r="H32" s="11">
        <f t="shared" si="0"/>
        <v>11.0627740159032</v>
      </c>
      <c r="I32" s="11">
        <f t="shared" si="1"/>
        <v>284.212774015903</v>
      </c>
      <c r="J32" s="11">
        <f t="shared" si="2"/>
        <v>0.0697900386946573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3.69039021401255</v>
      </c>
      <c r="P32" s="11">
        <f t="shared" si="5"/>
        <v>0.257552475834321</v>
      </c>
      <c r="Q32" s="16">
        <f t="shared" si="6"/>
        <v>0.0334818218584617</v>
      </c>
      <c r="R32" s="11">
        <f t="shared" si="7"/>
        <v>0.129143083333333</v>
      </c>
      <c r="S32" s="17">
        <f t="shared" si="8"/>
        <v>0.259261440831804</v>
      </c>
      <c r="T32" s="3">
        <v>0.01</v>
      </c>
      <c r="U32" s="18">
        <f t="shared" si="9"/>
        <v>0.00259261440831804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0.032042614408318</v>
      </c>
      <c r="AR32" s="25">
        <f t="shared" si="15"/>
        <v>99.3408333333333</v>
      </c>
      <c r="AS32" s="1">
        <f t="shared" si="16"/>
        <v>0.13</v>
      </c>
      <c r="AT32" s="2">
        <f>$E$4/12</f>
        <v>1.19166666666667</v>
      </c>
      <c r="AU32" s="1">
        <f t="shared" si="17"/>
        <v>3303.91365499834</v>
      </c>
    </row>
    <row r="33" s="1" customFormat="1" spans="1:47">
      <c r="A33" s="6"/>
      <c r="B33" s="6"/>
      <c r="C33" s="9">
        <v>4</v>
      </c>
      <c r="D33" s="12">
        <v>18.1916394293333</v>
      </c>
      <c r="E33" s="13">
        <f t="shared" si="18"/>
        <v>11.0627740159032</v>
      </c>
      <c r="F33" s="9" t="s">
        <v>107</v>
      </c>
      <c r="G33" s="6">
        <v>5</v>
      </c>
      <c r="H33" s="11">
        <f t="shared" si="0"/>
        <v>18.1916394293333</v>
      </c>
      <c r="I33" s="11">
        <f t="shared" si="1"/>
        <v>291.341639429333</v>
      </c>
      <c r="J33" s="11">
        <f t="shared" si="2"/>
        <v>0.161381813152959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3.26119585126932</v>
      </c>
      <c r="O33" s="11">
        <f t="shared" si="19"/>
        <v>1.16505022024224</v>
      </c>
      <c r="P33" s="11">
        <f t="shared" si="5"/>
        <v>0.188017916956948</v>
      </c>
      <c r="Q33" s="16">
        <f t="shared" si="6"/>
        <v>0.0244423292044032</v>
      </c>
      <c r="R33" s="11">
        <f t="shared" si="7"/>
        <v>0.129143083333333</v>
      </c>
      <c r="S33" s="17">
        <f t="shared" si="8"/>
        <v>0.18926549199166</v>
      </c>
      <c r="T33" s="3">
        <v>0.01</v>
      </c>
      <c r="U33" s="18">
        <f t="shared" si="9"/>
        <v>0.0018926549199166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0.0313426549199166</v>
      </c>
      <c r="AR33" s="25">
        <f t="shared" si="15"/>
        <v>99.3408333333333</v>
      </c>
      <c r="AS33" s="1">
        <f t="shared" si="16"/>
        <v>0.13</v>
      </c>
      <c r="AT33" s="2">
        <f>$E$4/12</f>
        <v>1.19166666666667</v>
      </c>
      <c r="AU33" s="1">
        <f t="shared" si="17"/>
        <v>3231.74083906622</v>
      </c>
    </row>
    <row r="34" s="1" customFormat="1" spans="1:47">
      <c r="A34" s="6"/>
      <c r="B34" s="6"/>
      <c r="C34" s="9">
        <v>5</v>
      </c>
      <c r="D34" s="12">
        <v>22.3032318367742</v>
      </c>
      <c r="E34" s="13">
        <f t="shared" si="18"/>
        <v>18.1916394293333</v>
      </c>
      <c r="F34" s="9" t="s">
        <v>109</v>
      </c>
      <c r="G34" s="6">
        <v>6</v>
      </c>
      <c r="H34" s="11">
        <f t="shared" si="0"/>
        <v>22.3032318367742</v>
      </c>
      <c r="I34" s="11">
        <f t="shared" si="1"/>
        <v>295.453231836774</v>
      </c>
      <c r="J34" s="11">
        <f t="shared" si="2"/>
        <v>0.256944576220613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1.97044063661863</v>
      </c>
      <c r="P34" s="11">
        <f t="shared" si="5"/>
        <v>0.506294034343848</v>
      </c>
      <c r="Q34" s="16">
        <f t="shared" si="6"/>
        <v>0.0658182244647003</v>
      </c>
      <c r="R34" s="11">
        <f t="shared" si="7"/>
        <v>0.129143083333333</v>
      </c>
      <c r="S34" s="17">
        <f t="shared" si="8"/>
        <v>0.509653500333548</v>
      </c>
      <c r="T34" s="3">
        <v>0.01</v>
      </c>
      <c r="U34" s="18">
        <f t="shared" si="9"/>
        <v>0.00509653500333548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0.0345465350033355</v>
      </c>
      <c r="AR34" s="25">
        <f t="shared" si="15"/>
        <v>99.3408333333333</v>
      </c>
      <c r="AS34" s="1">
        <f t="shared" si="16"/>
        <v>0.13</v>
      </c>
      <c r="AT34" s="2">
        <f>$E$4/12</f>
        <v>1.19166666666667</v>
      </c>
      <c r="AU34" s="1">
        <f t="shared" si="17"/>
        <v>3562.09288280698</v>
      </c>
    </row>
    <row r="35" s="1" customFormat="1" spans="1:47">
      <c r="A35" s="6"/>
      <c r="B35" s="6"/>
      <c r="C35" s="9">
        <v>6</v>
      </c>
      <c r="D35" s="12">
        <v>23.8056643866667</v>
      </c>
      <c r="E35" s="13">
        <f t="shared" si="18"/>
        <v>22.3032318367742</v>
      </c>
      <c r="F35" s="9" t="s">
        <v>107</v>
      </c>
      <c r="G35" s="6">
        <v>7</v>
      </c>
      <c r="H35" s="11">
        <f t="shared" si="0"/>
        <v>23.8056643866667</v>
      </c>
      <c r="I35" s="11">
        <f t="shared" si="1"/>
        <v>296.955664386667</v>
      </c>
      <c r="J35" s="11">
        <f t="shared" si="2"/>
        <v>0.303565314958518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2.45755493560811</v>
      </c>
      <c r="P35" s="11">
        <f t="shared" si="5"/>
        <v>0.746028438055738</v>
      </c>
      <c r="Q35" s="16">
        <f t="shared" si="6"/>
        <v>0.0969836969472459</v>
      </c>
      <c r="R35" s="11">
        <f t="shared" si="7"/>
        <v>0.129143083333333</v>
      </c>
      <c r="S35" s="17">
        <f t="shared" si="8"/>
        <v>0.75097863891727</v>
      </c>
      <c r="T35" s="3">
        <v>0.01</v>
      </c>
      <c r="U35" s="18">
        <f t="shared" si="9"/>
        <v>0.0075097863891727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0.0424097863891727</v>
      </c>
      <c r="AR35" s="25">
        <f t="shared" si="15"/>
        <v>99.3408333333333</v>
      </c>
      <c r="AS35" s="1">
        <f t="shared" si="16"/>
        <v>0.13</v>
      </c>
      <c r="AT35" s="2">
        <f>$E$4/12</f>
        <v>1.19166666666667</v>
      </c>
      <c r="AU35" s="1">
        <f t="shared" si="17"/>
        <v>4372.87265549644</v>
      </c>
    </row>
    <row r="36" s="1" customFormat="1" spans="1:47">
      <c r="A36" s="6"/>
      <c r="B36" s="6"/>
      <c r="C36" s="9">
        <v>7</v>
      </c>
      <c r="D36" s="12">
        <v>28.5466365674193</v>
      </c>
      <c r="E36" s="13">
        <f t="shared" si="18"/>
        <v>23.8056643866667</v>
      </c>
      <c r="F36" s="9" t="s">
        <v>107</v>
      </c>
      <c r="G36" s="6">
        <v>8</v>
      </c>
      <c r="H36" s="11">
        <f t="shared" si="0"/>
        <v>28.5466365674193</v>
      </c>
      <c r="I36" s="11">
        <f t="shared" si="1"/>
        <v>301.696636567419</v>
      </c>
      <c r="J36" s="11">
        <f t="shared" si="2"/>
        <v>0.508187491710423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2.70493483088571</v>
      </c>
      <c r="P36" s="11">
        <f t="shared" si="5"/>
        <v>1.37461404694797</v>
      </c>
      <c r="Q36" s="16">
        <f t="shared" si="6"/>
        <v>0.178699826103236</v>
      </c>
      <c r="R36" s="11">
        <f t="shared" si="7"/>
        <v>0.129143083333333</v>
      </c>
      <c r="S36" s="17">
        <f t="shared" si="8"/>
        <v>1.38373516792991</v>
      </c>
      <c r="T36" s="3">
        <v>0.01</v>
      </c>
      <c r="U36" s="18">
        <f t="shared" si="9"/>
        <v>0.0138373516792991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0.0487373516792991</v>
      </c>
      <c r="AR36" s="25">
        <f t="shared" si="15"/>
        <v>99.3408333333333</v>
      </c>
      <c r="AS36" s="1">
        <f t="shared" si="16"/>
        <v>0.13</v>
      </c>
      <c r="AT36" s="2">
        <f>$E$4/12</f>
        <v>1.19166666666667</v>
      </c>
      <c r="AU36" s="1">
        <f t="shared" si="17"/>
        <v>5025.30785003273</v>
      </c>
    </row>
    <row r="37" s="1" customFormat="1" spans="1:47">
      <c r="A37" s="6"/>
      <c r="B37" s="6"/>
      <c r="C37" s="9">
        <v>8</v>
      </c>
      <c r="D37" s="12">
        <v>28.1705701967742</v>
      </c>
      <c r="E37" s="13">
        <f t="shared" si="18"/>
        <v>28.5466365674193</v>
      </c>
      <c r="F37" s="9" t="s">
        <v>107</v>
      </c>
      <c r="G37" s="6">
        <v>9</v>
      </c>
      <c r="H37" s="11">
        <f t="shared" si="0"/>
        <v>28.1705701967742</v>
      </c>
      <c r="I37" s="11">
        <f t="shared" si="1"/>
        <v>301.320570196774</v>
      </c>
      <c r="J37" s="11">
        <f t="shared" si="2"/>
        <v>0.488124863596347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2.32372911727108</v>
      </c>
      <c r="P37" s="11">
        <f t="shared" si="5"/>
        <v>1.1342699584028</v>
      </c>
      <c r="Q37" s="16">
        <f t="shared" si="6"/>
        <v>0.147455094592364</v>
      </c>
      <c r="R37" s="11">
        <f t="shared" si="7"/>
        <v>0.129143083333333</v>
      </c>
      <c r="S37" s="17">
        <f t="shared" si="8"/>
        <v>1.14179629900709</v>
      </c>
      <c r="T37" s="3">
        <v>0.01</v>
      </c>
      <c r="U37" s="18">
        <f t="shared" si="9"/>
        <v>0.0114179629900709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0.0408679629900709</v>
      </c>
      <c r="AR37" s="25">
        <f t="shared" si="15"/>
        <v>99.3408333333333</v>
      </c>
      <c r="AS37" s="1">
        <f t="shared" si="16"/>
        <v>0.13</v>
      </c>
      <c r="AT37" s="2">
        <f>$E$4/12</f>
        <v>1.19166666666667</v>
      </c>
      <c r="AU37" s="1">
        <f t="shared" si="17"/>
        <v>4213.89526005127</v>
      </c>
    </row>
    <row r="38" s="1" customFormat="1" spans="1:47">
      <c r="A38" s="6"/>
      <c r="B38" s="6"/>
      <c r="C38" s="9">
        <v>9</v>
      </c>
      <c r="D38" s="12">
        <v>24.7840421493333</v>
      </c>
      <c r="E38" s="13">
        <f t="shared" si="18"/>
        <v>28.1705701967742</v>
      </c>
      <c r="F38" s="9" t="s">
        <v>107</v>
      </c>
      <c r="G38" s="6">
        <v>10</v>
      </c>
      <c r="H38" s="11">
        <f t="shared" si="0"/>
        <v>24.7840421493333</v>
      </c>
      <c r="I38" s="11">
        <f t="shared" si="1"/>
        <v>297.934042149333</v>
      </c>
      <c r="J38" s="11">
        <f t="shared" si="2"/>
        <v>0.338076002837332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2.18286749220161</v>
      </c>
      <c r="P38" s="11">
        <f t="shared" si="5"/>
        <v>0.737975116487069</v>
      </c>
      <c r="Q38" s="16">
        <f t="shared" si="6"/>
        <v>0.095936765143319</v>
      </c>
      <c r="R38" s="11">
        <f t="shared" si="7"/>
        <v>0.129143083333333</v>
      </c>
      <c r="S38" s="17">
        <f t="shared" si="8"/>
        <v>0.742871880298036</v>
      </c>
      <c r="T38" s="3">
        <v>0.01</v>
      </c>
      <c r="U38" s="18">
        <f t="shared" si="9"/>
        <v>0.00742871880298036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0.0368787188029804</v>
      </c>
      <c r="AR38" s="25">
        <f t="shared" si="15"/>
        <v>99.3408333333333</v>
      </c>
      <c r="AS38" s="1">
        <f t="shared" si="16"/>
        <v>0.13</v>
      </c>
      <c r="AT38" s="2">
        <f>$E$4/12</f>
        <v>1.19166666666667</v>
      </c>
      <c r="AU38" s="1">
        <f t="shared" si="17"/>
        <v>3802.56433134185</v>
      </c>
    </row>
    <row r="39" s="1" customFormat="1" spans="1:47">
      <c r="A39" s="6"/>
      <c r="B39" s="6"/>
      <c r="C39" s="9">
        <v>10</v>
      </c>
      <c r="D39" s="12">
        <v>17.51671783</v>
      </c>
      <c r="E39" s="13">
        <f t="shared" si="18"/>
        <v>24.7840421493333</v>
      </c>
      <c r="F39" s="9" t="s">
        <v>107</v>
      </c>
      <c r="G39" s="6">
        <v>11</v>
      </c>
      <c r="H39" s="11">
        <f t="shared" si="0"/>
        <v>17.51671783</v>
      </c>
      <c r="I39" s="11">
        <f t="shared" si="1"/>
        <v>290.66671783</v>
      </c>
      <c r="J39" s="11">
        <f t="shared" si="2"/>
        <v>0.149331903583763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1.37264775692881</v>
      </c>
      <c r="O39" s="11">
        <f t="shared" si="19"/>
        <v>1.06565295211906</v>
      </c>
      <c r="P39" s="11">
        <f t="shared" si="5"/>
        <v>0.159135983899595</v>
      </c>
      <c r="Q39" s="16">
        <f t="shared" si="6"/>
        <v>0.0206876779069474</v>
      </c>
      <c r="R39" s="11">
        <f t="shared" si="7"/>
        <v>0.129143083333333</v>
      </c>
      <c r="S39" s="17">
        <f t="shared" si="8"/>
        <v>0.160191915609992</v>
      </c>
      <c r="T39" s="3">
        <v>0.01</v>
      </c>
      <c r="U39" s="18">
        <f t="shared" si="9"/>
        <v>0.00160191915609992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0.0235019191560999</v>
      </c>
      <c r="AR39" s="25">
        <f t="shared" si="15"/>
        <v>99.3408333333333</v>
      </c>
      <c r="AS39" s="1">
        <f t="shared" si="16"/>
        <v>0.13</v>
      </c>
      <c r="AT39" s="2">
        <f>$E$4/12</f>
        <v>1.19166666666667</v>
      </c>
      <c r="AU39" s="1">
        <f t="shared" si="17"/>
        <v>2423.2826519408</v>
      </c>
    </row>
    <row r="40" s="1" customFormat="1" spans="1:48">
      <c r="A40" s="6"/>
      <c r="B40" s="6"/>
      <c r="C40" s="9">
        <v>11</v>
      </c>
      <c r="D40" s="12">
        <v>12.7649883545667</v>
      </c>
      <c r="E40" s="13">
        <f t="shared" si="18"/>
        <v>17.51671783</v>
      </c>
      <c r="F40" s="9" t="s">
        <v>109</v>
      </c>
      <c r="G40" s="6">
        <v>12</v>
      </c>
      <c r="H40" s="11">
        <f t="shared" si="0"/>
        <v>12.7649883545667</v>
      </c>
      <c r="I40" s="11">
        <f t="shared" si="1"/>
        <v>285.914988354567</v>
      </c>
      <c r="J40" s="11">
        <f t="shared" si="2"/>
        <v>0.0855801527543921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1.8999253015528</v>
      </c>
      <c r="P40" s="11">
        <f t="shared" si="5"/>
        <v>0.162595897528823</v>
      </c>
      <c r="Q40" s="16">
        <f t="shared" si="6"/>
        <v>0.021137466678747</v>
      </c>
      <c r="R40" s="11">
        <f t="shared" si="7"/>
        <v>0.129143083333333</v>
      </c>
      <c r="S40" s="17">
        <f t="shared" si="8"/>
        <v>0.16367478716757</v>
      </c>
      <c r="T40" s="3">
        <v>0.01</v>
      </c>
      <c r="U40" s="18">
        <f t="shared" si="9"/>
        <v>0.0016367478716757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0.0235367478716757</v>
      </c>
      <c r="AR40" s="25">
        <f t="shared" si="15"/>
        <v>99.3408333333333</v>
      </c>
      <c r="AS40" s="1">
        <f t="shared" si="16"/>
        <v>0.13</v>
      </c>
      <c r="AT40" s="2">
        <f>$E$4/12</f>
        <v>1.19166666666667</v>
      </c>
      <c r="AU40" s="1">
        <f t="shared" si="17"/>
        <v>2426.87384045965</v>
      </c>
      <c r="AV40" s="1">
        <f>SUM(AU29:AU40)</f>
        <v>39430.8601522902</v>
      </c>
    </row>
    <row r="41" s="1" customFormat="1" spans="1:46">
      <c r="A41" s="6"/>
      <c r="B41" s="6"/>
      <c r="C41" s="9">
        <v>12</v>
      </c>
      <c r="D41" s="12">
        <v>8.12939297841935</v>
      </c>
      <c r="E41" s="13">
        <f t="shared" si="18"/>
        <v>12.7649883545667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8</v>
      </c>
      <c r="E44" s="9"/>
      <c r="F44" s="9"/>
      <c r="G44" s="6">
        <v>1</v>
      </c>
      <c r="H44" s="11">
        <f t="shared" ref="H44:H55" si="20">E45</f>
        <v>8</v>
      </c>
      <c r="I44" s="11">
        <f t="shared" ref="I44:I55" si="21">H44+273.15</f>
        <v>281.15</v>
      </c>
      <c r="J44" s="11">
        <f t="shared" ref="J44:J55" si="22">EXP(($C$18*(I44-$C$16))/($C$19*I44*$C$16))</f>
        <v>0.0480520561620816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0.0428273160521984</v>
      </c>
      <c r="Q44" s="16">
        <f t="shared" ref="Q44:Q55" si="26">P44*$B$46</f>
        <v>0.00770891688939571</v>
      </c>
      <c r="R44" s="11">
        <f t="shared" ref="R44:R55" si="27">L44*$B$46</f>
        <v>0.16042845</v>
      </c>
      <c r="S44" s="17">
        <f t="shared" ref="S44:S55" si="28">Q44/R44</f>
        <v>0.0480520561620817</v>
      </c>
      <c r="T44" s="3">
        <v>0.01</v>
      </c>
      <c r="U44" s="18">
        <f t="shared" ref="U44:U55" si="29">S44*T44</f>
        <v>0.000480520561620817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0.0195805205616208</v>
      </c>
      <c r="AR44" s="25">
        <f t="shared" ref="AR44:AR55" si="35">$B$44/12</f>
        <v>89.1269166666667</v>
      </c>
      <c r="AS44" s="1">
        <f t="shared" ref="AS44:AS55" si="36">$B$46</f>
        <v>0.18</v>
      </c>
      <c r="AT44" s="2">
        <f>$E$3/12</f>
        <v>43.7583333333333</v>
      </c>
      <c r="AU44" s="1">
        <f t="shared" ref="AU44:AU55" si="37">AT44*10000*AS44*0.67*AR44*AQ44</f>
        <v>92096.0908009567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7.85112700554839</v>
      </c>
      <c r="E45" s="13">
        <f t="shared" ref="E45:E56" si="38">D44</f>
        <v>8</v>
      </c>
      <c r="F45" s="9" t="s">
        <v>107</v>
      </c>
      <c r="G45" s="6">
        <v>2</v>
      </c>
      <c r="H45" s="11">
        <f t="shared" si="20"/>
        <v>7.85112700554839</v>
      </c>
      <c r="I45" s="11">
        <f t="shared" si="21"/>
        <v>281.001127005548</v>
      </c>
      <c r="J45" s="11">
        <f t="shared" si="22"/>
        <v>0.0471784424975948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1.73971101728114</v>
      </c>
      <c r="P45" s="11">
        <f t="shared" si="25"/>
        <v>0.0820768561912302</v>
      </c>
      <c r="Q45" s="16">
        <f t="shared" si="26"/>
        <v>0.0147738341144214</v>
      </c>
      <c r="R45" s="11">
        <f t="shared" si="27"/>
        <v>0.16042845</v>
      </c>
      <c r="S45" s="17">
        <f t="shared" si="28"/>
        <v>0.0920898638266557</v>
      </c>
      <c r="T45" s="3">
        <v>0.01</v>
      </c>
      <c r="U45" s="18">
        <f t="shared" si="29"/>
        <v>0.000920898638266557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0.0200208986382666</v>
      </c>
      <c r="AR45" s="25">
        <f t="shared" si="35"/>
        <v>89.1269166666667</v>
      </c>
      <c r="AS45" s="1">
        <f t="shared" si="36"/>
        <v>0.18</v>
      </c>
      <c r="AT45" s="2">
        <f>$E$3/12</f>
        <v>43.7583333333333</v>
      </c>
      <c r="AU45" s="1">
        <f t="shared" si="37"/>
        <v>94167.3891204208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8.43534842564286</v>
      </c>
      <c r="E46" s="13">
        <f t="shared" si="38"/>
        <v>7.85112700554839</v>
      </c>
      <c r="F46" s="9" t="s">
        <v>107</v>
      </c>
      <c r="G46" s="6">
        <v>3</v>
      </c>
      <c r="H46" s="11">
        <f t="shared" si="20"/>
        <v>8.43534842564286</v>
      </c>
      <c r="I46" s="11">
        <f t="shared" si="21"/>
        <v>281.585348425643</v>
      </c>
      <c r="J46" s="11">
        <f t="shared" si="22"/>
        <v>0.0506950443339312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2.54890332775657</v>
      </c>
      <c r="P46" s="11">
        <f t="shared" si="25"/>
        <v>0.129216767203524</v>
      </c>
      <c r="Q46" s="16">
        <f t="shared" si="26"/>
        <v>0.0232590180966343</v>
      </c>
      <c r="R46" s="11">
        <f t="shared" si="27"/>
        <v>0.16042845</v>
      </c>
      <c r="S46" s="17">
        <f t="shared" si="28"/>
        <v>0.144980632154922</v>
      </c>
      <c r="T46" s="3">
        <v>0.01</v>
      </c>
      <c r="U46" s="18">
        <f t="shared" si="29"/>
        <v>0.00144980632154922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0.0205498063215492</v>
      </c>
      <c r="AR46" s="25">
        <f t="shared" si="35"/>
        <v>89.1269166666667</v>
      </c>
      <c r="AS46" s="1">
        <f t="shared" si="36"/>
        <v>0.18</v>
      </c>
      <c r="AT46" s="2">
        <f>$E$3/12</f>
        <v>43.7583333333333</v>
      </c>
      <c r="AU46" s="1">
        <f t="shared" si="37"/>
        <v>96655.0824313126</v>
      </c>
    </row>
    <row r="47" s="1" customFormat="1" spans="1:47">
      <c r="A47" s="6"/>
      <c r="B47" s="6"/>
      <c r="C47" s="9">
        <v>3</v>
      </c>
      <c r="D47" s="12">
        <v>11.0627740159032</v>
      </c>
      <c r="E47" s="13">
        <f t="shared" si="38"/>
        <v>8.43534842564286</v>
      </c>
      <c r="F47" s="9" t="s">
        <v>107</v>
      </c>
      <c r="G47" s="6">
        <v>4</v>
      </c>
      <c r="H47" s="11">
        <f t="shared" si="20"/>
        <v>11.0627740159032</v>
      </c>
      <c r="I47" s="11">
        <f t="shared" si="21"/>
        <v>284.212774015903</v>
      </c>
      <c r="J47" s="11">
        <f t="shared" si="22"/>
        <v>0.0697900386946573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3.31095572721972</v>
      </c>
      <c r="P47" s="11">
        <f t="shared" si="25"/>
        <v>0.231071728318961</v>
      </c>
      <c r="Q47" s="16">
        <f t="shared" si="26"/>
        <v>0.041592911097413</v>
      </c>
      <c r="R47" s="11">
        <f t="shared" si="27"/>
        <v>0.16042845</v>
      </c>
      <c r="S47" s="17">
        <f t="shared" si="28"/>
        <v>0.259261440831804</v>
      </c>
      <c r="T47" s="3">
        <v>0.01</v>
      </c>
      <c r="U47" s="18">
        <f t="shared" si="29"/>
        <v>0.00259261440831804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0.030642614408318</v>
      </c>
      <c r="AR47" s="25">
        <f t="shared" si="35"/>
        <v>89.1269166666667</v>
      </c>
      <c r="AS47" s="1">
        <f t="shared" si="36"/>
        <v>0.18</v>
      </c>
      <c r="AT47" s="2">
        <f>$E$3/12</f>
        <v>43.7583333333333</v>
      </c>
      <c r="AU47" s="1">
        <f t="shared" si="37"/>
        <v>144126.147721456</v>
      </c>
    </row>
    <row r="48" s="1" customFormat="1" spans="1:47">
      <c r="A48" s="6"/>
      <c r="B48" s="6"/>
      <c r="C48" s="9">
        <v>4</v>
      </c>
      <c r="D48" s="12">
        <v>18.1916394293333</v>
      </c>
      <c r="E48" s="13">
        <f t="shared" si="38"/>
        <v>11.0627740159032</v>
      </c>
      <c r="F48" s="9" t="s">
        <v>107</v>
      </c>
      <c r="G48" s="6">
        <v>5</v>
      </c>
      <c r="H48" s="11">
        <f t="shared" si="20"/>
        <v>18.1916394293333</v>
      </c>
      <c r="I48" s="11">
        <f t="shared" si="21"/>
        <v>291.341639429333</v>
      </c>
      <c r="J48" s="11">
        <f t="shared" si="22"/>
        <v>0.161381813152959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2.92588979895572</v>
      </c>
      <c r="O48" s="11">
        <f t="shared" si="39"/>
        <v>1.04526336661171</v>
      </c>
      <c r="P48" s="11">
        <f t="shared" si="25"/>
        <v>0.168686497326163</v>
      </c>
      <c r="Q48" s="16">
        <f t="shared" si="26"/>
        <v>0.0303635695187094</v>
      </c>
      <c r="R48" s="11">
        <f t="shared" si="27"/>
        <v>0.16042845</v>
      </c>
      <c r="S48" s="17">
        <f t="shared" si="28"/>
        <v>0.18926549199166</v>
      </c>
      <c r="T48" s="3">
        <v>0.01</v>
      </c>
      <c r="U48" s="18">
        <f t="shared" si="29"/>
        <v>0.0018926549199166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0.0299426549199166</v>
      </c>
      <c r="AR48" s="25">
        <f t="shared" si="35"/>
        <v>89.1269166666667</v>
      </c>
      <c r="AS48" s="1">
        <f t="shared" si="36"/>
        <v>0.18</v>
      </c>
      <c r="AT48" s="2">
        <f>$E$3/12</f>
        <v>43.7583333333333</v>
      </c>
      <c r="AU48" s="1">
        <f t="shared" si="37"/>
        <v>140833.919999627</v>
      </c>
    </row>
    <row r="49" s="1" customFormat="1" spans="1:47">
      <c r="A49" s="6"/>
      <c r="B49" s="6"/>
      <c r="C49" s="9">
        <v>5</v>
      </c>
      <c r="D49" s="12">
        <v>22.3032318367742</v>
      </c>
      <c r="E49" s="13">
        <f t="shared" si="38"/>
        <v>18.1916394293333</v>
      </c>
      <c r="F49" s="9" t="s">
        <v>109</v>
      </c>
      <c r="G49" s="6">
        <v>6</v>
      </c>
      <c r="H49" s="11">
        <f t="shared" si="20"/>
        <v>22.3032318367742</v>
      </c>
      <c r="I49" s="11">
        <f t="shared" si="21"/>
        <v>295.453231836774</v>
      </c>
      <c r="J49" s="11">
        <f t="shared" si="22"/>
        <v>0.256944576220613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1.76784603595221</v>
      </c>
      <c r="P49" s="11">
        <f t="shared" si="25"/>
        <v>0.45423845053103</v>
      </c>
      <c r="Q49" s="16">
        <f t="shared" si="26"/>
        <v>0.0817629210955855</v>
      </c>
      <c r="R49" s="11">
        <f t="shared" si="27"/>
        <v>0.16042845</v>
      </c>
      <c r="S49" s="17">
        <f t="shared" si="28"/>
        <v>0.509653500333547</v>
      </c>
      <c r="T49" s="3">
        <v>0.01</v>
      </c>
      <c r="U49" s="18">
        <f t="shared" si="29"/>
        <v>0.00509653500333547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0.0331465350033355</v>
      </c>
      <c r="AR49" s="25">
        <f t="shared" si="35"/>
        <v>89.1269166666667</v>
      </c>
      <c r="AS49" s="1">
        <f t="shared" si="36"/>
        <v>0.18</v>
      </c>
      <c r="AT49" s="2">
        <f>$E$3/12</f>
        <v>43.7583333333333</v>
      </c>
      <c r="AU49" s="1">
        <f t="shared" si="37"/>
        <v>155903.224727728</v>
      </c>
    </row>
    <row r="50" s="1" customFormat="1" spans="1:47">
      <c r="A50" s="6"/>
      <c r="B50" s="6"/>
      <c r="C50" s="9">
        <v>6</v>
      </c>
      <c r="D50" s="12">
        <v>23.8056643866667</v>
      </c>
      <c r="E50" s="13">
        <f t="shared" si="38"/>
        <v>22.3032318367742</v>
      </c>
      <c r="F50" s="9" t="s">
        <v>107</v>
      </c>
      <c r="G50" s="6">
        <v>7</v>
      </c>
      <c r="H50" s="11">
        <f t="shared" si="20"/>
        <v>23.8056643866667</v>
      </c>
      <c r="I50" s="11">
        <f t="shared" si="21"/>
        <v>296.955664386667</v>
      </c>
      <c r="J50" s="11">
        <f t="shared" si="22"/>
        <v>0.303565314958518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2.20487675208785</v>
      </c>
      <c r="P50" s="11">
        <f t="shared" si="25"/>
        <v>0.669324105692261</v>
      </c>
      <c r="Q50" s="16">
        <f t="shared" si="26"/>
        <v>0.120478339024607</v>
      </c>
      <c r="R50" s="11">
        <f t="shared" si="27"/>
        <v>0.16042845</v>
      </c>
      <c r="S50" s="17">
        <f t="shared" si="28"/>
        <v>0.750978638917268</v>
      </c>
      <c r="T50" s="3">
        <v>0.01</v>
      </c>
      <c r="U50" s="18">
        <f t="shared" si="29"/>
        <v>0.00750978638917268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0.0416097863891727</v>
      </c>
      <c r="AR50" s="25">
        <f t="shared" si="35"/>
        <v>89.1269166666667</v>
      </c>
      <c r="AS50" s="1">
        <f t="shared" si="36"/>
        <v>0.18</v>
      </c>
      <c r="AT50" s="2">
        <f>$E$3/12</f>
        <v>43.7583333333333</v>
      </c>
      <c r="AU50" s="1">
        <f t="shared" si="37"/>
        <v>195709.743949139</v>
      </c>
    </row>
    <row r="51" s="1" customFormat="1" spans="1:47">
      <c r="A51" s="6"/>
      <c r="B51" s="6"/>
      <c r="C51" s="9">
        <v>7</v>
      </c>
      <c r="D51" s="12">
        <v>28.5466365674193</v>
      </c>
      <c r="E51" s="13">
        <f t="shared" si="38"/>
        <v>23.8056643866667</v>
      </c>
      <c r="F51" s="9" t="s">
        <v>107</v>
      </c>
      <c r="G51" s="6">
        <v>8</v>
      </c>
      <c r="H51" s="11">
        <f t="shared" si="20"/>
        <v>28.5466365674193</v>
      </c>
      <c r="I51" s="11">
        <f t="shared" si="21"/>
        <v>301.696636567419</v>
      </c>
      <c r="J51" s="11">
        <f t="shared" si="22"/>
        <v>0.508187491710423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2.42682181306225</v>
      </c>
      <c r="P51" s="11">
        <f t="shared" si="25"/>
        <v>1.23328049000825</v>
      </c>
      <c r="Q51" s="16">
        <f t="shared" si="26"/>
        <v>0.221990488201485</v>
      </c>
      <c r="R51" s="11">
        <f t="shared" si="27"/>
        <v>0.16042845</v>
      </c>
      <c r="S51" s="17">
        <f t="shared" si="28"/>
        <v>1.38373516792991</v>
      </c>
      <c r="T51" s="3">
        <v>0.01</v>
      </c>
      <c r="U51" s="18">
        <f t="shared" si="29"/>
        <v>0.0138373516792991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0.0479373516792991</v>
      </c>
      <c r="AR51" s="25">
        <f t="shared" si="35"/>
        <v>89.1269166666667</v>
      </c>
      <c r="AS51" s="1">
        <f t="shared" si="36"/>
        <v>0.18</v>
      </c>
      <c r="AT51" s="2">
        <f>$E$3/12</f>
        <v>43.7583333333333</v>
      </c>
      <c r="AU51" s="1">
        <f t="shared" si="37"/>
        <v>225471.160438274</v>
      </c>
    </row>
    <row r="52" s="1" customFormat="1" spans="1:47">
      <c r="A52" s="6"/>
      <c r="B52" s="6"/>
      <c r="C52" s="9">
        <v>8</v>
      </c>
      <c r="D52" s="12">
        <v>28.1705701967742</v>
      </c>
      <c r="E52" s="13">
        <f t="shared" si="38"/>
        <v>28.5466365674193</v>
      </c>
      <c r="F52" s="9" t="s">
        <v>107</v>
      </c>
      <c r="G52" s="6">
        <v>9</v>
      </c>
      <c r="H52" s="11">
        <f t="shared" si="20"/>
        <v>28.1705701967742</v>
      </c>
      <c r="I52" s="11">
        <f t="shared" si="21"/>
        <v>301.320570196774</v>
      </c>
      <c r="J52" s="11">
        <f t="shared" si="22"/>
        <v>0.488124863596347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2.08481048972067</v>
      </c>
      <c r="P52" s="11">
        <f t="shared" si="25"/>
        <v>1.01764783591914</v>
      </c>
      <c r="Q52" s="16">
        <f t="shared" si="26"/>
        <v>0.183176610465444</v>
      </c>
      <c r="R52" s="11">
        <f t="shared" si="27"/>
        <v>0.16042845</v>
      </c>
      <c r="S52" s="17">
        <f t="shared" si="28"/>
        <v>1.14179629900709</v>
      </c>
      <c r="T52" s="3">
        <v>0.01</v>
      </c>
      <c r="U52" s="18">
        <f t="shared" si="29"/>
        <v>0.0114179629900709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0.0394679629900709</v>
      </c>
      <c r="AR52" s="25">
        <f t="shared" si="35"/>
        <v>89.1269166666667</v>
      </c>
      <c r="AS52" s="1">
        <f t="shared" si="36"/>
        <v>0.18</v>
      </c>
      <c r="AT52" s="2">
        <f>$E$3/12</f>
        <v>43.7583333333333</v>
      </c>
      <c r="AU52" s="1">
        <f t="shared" si="37"/>
        <v>185635.774688591</v>
      </c>
    </row>
    <row r="53" s="1" customFormat="1" spans="1:47">
      <c r="A53" s="6"/>
      <c r="B53" s="6"/>
      <c r="C53" s="9">
        <v>9</v>
      </c>
      <c r="D53" s="12">
        <v>24.7840421493333</v>
      </c>
      <c r="E53" s="13">
        <f t="shared" si="38"/>
        <v>28.1705701967742</v>
      </c>
      <c r="F53" s="9" t="s">
        <v>107</v>
      </c>
      <c r="G53" s="6">
        <v>10</v>
      </c>
      <c r="H53" s="11">
        <f t="shared" si="20"/>
        <v>24.7840421493333</v>
      </c>
      <c r="I53" s="11">
        <f t="shared" si="21"/>
        <v>297.934042149333</v>
      </c>
      <c r="J53" s="11">
        <f t="shared" si="22"/>
        <v>0.338076002837332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1.9584318204682</v>
      </c>
      <c r="P53" s="11">
        <f t="shared" si="25"/>
        <v>0.662098801693329</v>
      </c>
      <c r="Q53" s="16">
        <f t="shared" si="26"/>
        <v>0.119177784304799</v>
      </c>
      <c r="R53" s="11">
        <f t="shared" si="27"/>
        <v>0.16042845</v>
      </c>
      <c r="S53" s="17">
        <f t="shared" si="28"/>
        <v>0.742871880298034</v>
      </c>
      <c r="T53" s="3">
        <v>0.01</v>
      </c>
      <c r="U53" s="18">
        <f t="shared" si="29"/>
        <v>0.00742871880298034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0.0354787188029803</v>
      </c>
      <c r="AR53" s="25">
        <f t="shared" si="35"/>
        <v>89.1269166666667</v>
      </c>
      <c r="AS53" s="1">
        <f t="shared" si="36"/>
        <v>0.18</v>
      </c>
      <c r="AT53" s="2">
        <f>$E$3/12</f>
        <v>43.7583333333333</v>
      </c>
      <c r="AU53" s="1">
        <f t="shared" si="37"/>
        <v>166872.545502458</v>
      </c>
    </row>
    <row r="54" s="1" customFormat="1" spans="1:47">
      <c r="A54" s="6"/>
      <c r="B54" s="6"/>
      <c r="C54" s="9">
        <v>10</v>
      </c>
      <c r="D54" s="12">
        <v>17.51671783</v>
      </c>
      <c r="E54" s="13">
        <f t="shared" si="38"/>
        <v>24.7840421493333</v>
      </c>
      <c r="F54" s="9" t="s">
        <v>107</v>
      </c>
      <c r="G54" s="6">
        <v>11</v>
      </c>
      <c r="H54" s="11">
        <f t="shared" si="20"/>
        <v>17.51671783</v>
      </c>
      <c r="I54" s="11">
        <f t="shared" si="21"/>
        <v>290.66671783</v>
      </c>
      <c r="J54" s="11">
        <f t="shared" si="22"/>
        <v>0.149331903583763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1.23151636783613</v>
      </c>
      <c r="O54" s="11">
        <f t="shared" si="39"/>
        <v>0.95608581760541</v>
      </c>
      <c r="P54" s="11">
        <f t="shared" si="25"/>
        <v>0.142774115132454</v>
      </c>
      <c r="Q54" s="16">
        <f t="shared" si="26"/>
        <v>0.0256993407238417</v>
      </c>
      <c r="R54" s="11">
        <f t="shared" si="27"/>
        <v>0.16042845</v>
      </c>
      <c r="S54" s="17">
        <f t="shared" si="28"/>
        <v>0.160191915609991</v>
      </c>
      <c r="T54" s="3">
        <v>0.01</v>
      </c>
      <c r="U54" s="18">
        <f t="shared" si="29"/>
        <v>0.00160191915609991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0.0207019191560999</v>
      </c>
      <c r="AR54" s="25">
        <f t="shared" si="35"/>
        <v>89.1269166666667</v>
      </c>
      <c r="AS54" s="1">
        <f t="shared" si="36"/>
        <v>0.18</v>
      </c>
      <c r="AT54" s="2">
        <f>$E$3/12</f>
        <v>43.7583333333333</v>
      </c>
      <c r="AU54" s="1">
        <f t="shared" si="37"/>
        <v>97370.5382527595</v>
      </c>
    </row>
    <row r="55" s="1" customFormat="1" spans="1:48">
      <c r="A55" s="6"/>
      <c r="B55" s="6"/>
      <c r="C55" s="9">
        <v>11</v>
      </c>
      <c r="D55" s="12">
        <v>12.7649883545667</v>
      </c>
      <c r="E55" s="13">
        <f t="shared" si="38"/>
        <v>17.51671783</v>
      </c>
      <c r="F55" s="9" t="s">
        <v>109</v>
      </c>
      <c r="G55" s="6">
        <v>12</v>
      </c>
      <c r="H55" s="11">
        <f t="shared" si="20"/>
        <v>12.7649883545667</v>
      </c>
      <c r="I55" s="11">
        <f t="shared" si="21"/>
        <v>285.914988354567</v>
      </c>
      <c r="J55" s="11">
        <f t="shared" si="22"/>
        <v>0.0855801527543921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1.70458086913962</v>
      </c>
      <c r="P55" s="11">
        <f t="shared" si="25"/>
        <v>0.145878291163183</v>
      </c>
      <c r="Q55" s="16">
        <f t="shared" si="26"/>
        <v>0.026258092409373</v>
      </c>
      <c r="R55" s="11">
        <f t="shared" si="27"/>
        <v>0.16042845</v>
      </c>
      <c r="S55" s="17">
        <f t="shared" si="28"/>
        <v>0.163674787167569</v>
      </c>
      <c r="T55" s="3">
        <v>0.01</v>
      </c>
      <c r="U55" s="18">
        <f t="shared" si="29"/>
        <v>0.00163674787167569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0.0207367478716757</v>
      </c>
      <c r="AR55" s="25">
        <f t="shared" si="35"/>
        <v>89.1269166666667</v>
      </c>
      <c r="AS55" s="1">
        <f t="shared" si="36"/>
        <v>0.18</v>
      </c>
      <c r="AT55" s="2">
        <f>$E$3/12</f>
        <v>43.7583333333333</v>
      </c>
      <c r="AU55" s="1">
        <f t="shared" si="37"/>
        <v>97534.3535375499</v>
      </c>
      <c r="AV55" s="1">
        <f>SUM(AU44:AU55)</f>
        <v>1692375.97117027</v>
      </c>
    </row>
    <row r="56" s="1" customFormat="1" spans="1:46">
      <c r="A56" s="6"/>
      <c r="B56" s="6"/>
      <c r="C56" s="9">
        <v>12</v>
      </c>
      <c r="D56" s="12">
        <v>8.12939297841935</v>
      </c>
      <c r="E56" s="13">
        <f t="shared" si="38"/>
        <v>12.7649883545667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8</v>
      </c>
      <c r="E60" s="9"/>
      <c r="F60" s="9"/>
      <c r="G60" s="6">
        <v>1</v>
      </c>
      <c r="H60" s="11">
        <f t="shared" ref="H60:H71" si="40">E61</f>
        <v>8</v>
      </c>
      <c r="I60" s="11">
        <f t="shared" ref="I60:I71" si="41">H60+273.15</f>
        <v>281.15</v>
      </c>
      <c r="J60" s="11">
        <f t="shared" ref="J60:J71" si="42">EXP(($C$18*(I60-$C$16))/($C$19*I60*$C$16))</f>
        <v>0.0480520561620816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0.066297421886824</v>
      </c>
      <c r="Q60" s="16">
        <f t="shared" ref="Q60:Q71" si="46">P60*$B$62</f>
        <v>0.0066297421886824</v>
      </c>
      <c r="R60" s="11">
        <f t="shared" ref="R60:R71" si="47">L60*$B$62</f>
        <v>0.13797</v>
      </c>
      <c r="S60" s="17">
        <f t="shared" ref="S60:S71" si="48">Q60/R60</f>
        <v>0.0480520561620816</v>
      </c>
      <c r="T60" s="3">
        <v>0.01</v>
      </c>
      <c r="U60" s="18">
        <f t="shared" ref="U60:U71" si="49">S60*T60</f>
        <v>0.000480520561620816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0.0127805205616208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7.53333333333333</v>
      </c>
      <c r="AU60" s="1">
        <f t="shared" ref="AU60:AU71" si="57">AT60*10000*AS60*0.67*AR60*AQ60</f>
        <v>8900.10632140343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7.85112700554839</v>
      </c>
      <c r="E61" s="13">
        <f t="shared" ref="E61:E72" si="58">D60</f>
        <v>8</v>
      </c>
      <c r="F61" s="9" t="s">
        <v>107</v>
      </c>
      <c r="G61" s="6">
        <v>2</v>
      </c>
      <c r="H61" s="11">
        <f t="shared" si="40"/>
        <v>7.85112700554839</v>
      </c>
      <c r="I61" s="11">
        <f t="shared" si="41"/>
        <v>281.001127005548</v>
      </c>
      <c r="J61" s="11">
        <f t="shared" si="42"/>
        <v>0.0471784424975948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2.69310257811318</v>
      </c>
      <c r="P61" s="11">
        <f t="shared" si="45"/>
        <v>0.127056385121637</v>
      </c>
      <c r="Q61" s="16">
        <f t="shared" si="46"/>
        <v>0.0127056385121637</v>
      </c>
      <c r="R61" s="11">
        <f t="shared" si="47"/>
        <v>0.13797</v>
      </c>
      <c r="S61" s="17">
        <f t="shared" si="48"/>
        <v>0.0920898638266556</v>
      </c>
      <c r="T61" s="3">
        <v>0.01</v>
      </c>
      <c r="U61" s="18">
        <f t="shared" si="49"/>
        <v>0.000920898638266556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0.0132208986382666</v>
      </c>
      <c r="AR61" s="25">
        <f t="shared" si="55"/>
        <v>137.97</v>
      </c>
      <c r="AS61" s="1">
        <f t="shared" si="56"/>
        <v>0.1</v>
      </c>
      <c r="AT61" s="2">
        <f>$E$5/12</f>
        <v>7.53333333333333</v>
      </c>
      <c r="AU61" s="1">
        <f t="shared" si="57"/>
        <v>9206.77706183728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8.43534842564286</v>
      </c>
      <c r="E62" s="13">
        <f t="shared" si="58"/>
        <v>7.85112700554839</v>
      </c>
      <c r="F62" s="9" t="s">
        <v>107</v>
      </c>
      <c r="G62" s="6">
        <v>3</v>
      </c>
      <c r="H62" s="11">
        <f t="shared" si="40"/>
        <v>8.43534842564286</v>
      </c>
      <c r="I62" s="11">
        <f t="shared" si="41"/>
        <v>281.585348425643</v>
      </c>
      <c r="J62" s="11">
        <f t="shared" si="42"/>
        <v>0.0506950443339312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3.94574619299154</v>
      </c>
      <c r="P62" s="11">
        <f t="shared" si="45"/>
        <v>0.200029778184146</v>
      </c>
      <c r="Q62" s="16">
        <f t="shared" si="46"/>
        <v>0.0200029778184146</v>
      </c>
      <c r="R62" s="11">
        <f t="shared" si="47"/>
        <v>0.13797</v>
      </c>
      <c r="S62" s="17">
        <f t="shared" si="48"/>
        <v>0.144980632154922</v>
      </c>
      <c r="T62" s="3">
        <v>0.01</v>
      </c>
      <c r="U62" s="18">
        <f t="shared" si="49"/>
        <v>0.00144980632154922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0.0137498063215492</v>
      </c>
      <c r="AR62" s="25">
        <f t="shared" si="55"/>
        <v>137.97</v>
      </c>
      <c r="AS62" s="1">
        <f t="shared" si="56"/>
        <v>0.1</v>
      </c>
      <c r="AT62" s="2">
        <f>$E$5/12</f>
        <v>7.53333333333333</v>
      </c>
      <c r="AU62" s="1">
        <f t="shared" si="57"/>
        <v>9575.09810108812</v>
      </c>
    </row>
    <row r="63" s="1" customFormat="1" spans="1:47">
      <c r="A63" s="6"/>
      <c r="B63" s="6"/>
      <c r="C63" s="9">
        <v>3</v>
      </c>
      <c r="D63" s="12">
        <v>11.0627740159032</v>
      </c>
      <c r="E63" s="13">
        <f t="shared" si="58"/>
        <v>8.43534842564286</v>
      </c>
      <c r="F63" s="9" t="s">
        <v>107</v>
      </c>
      <c r="G63" s="6">
        <v>4</v>
      </c>
      <c r="H63" s="11">
        <f t="shared" si="40"/>
        <v>11.0627740159032</v>
      </c>
      <c r="I63" s="11">
        <f t="shared" si="41"/>
        <v>284.212774015903</v>
      </c>
      <c r="J63" s="11">
        <f t="shared" si="42"/>
        <v>0.0697900386946573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5.12541641480739</v>
      </c>
      <c r="P63" s="11">
        <f t="shared" si="45"/>
        <v>0.35770300991564</v>
      </c>
      <c r="Q63" s="16">
        <f t="shared" si="46"/>
        <v>0.035770300991564</v>
      </c>
      <c r="R63" s="11">
        <f t="shared" si="47"/>
        <v>0.13797</v>
      </c>
      <c r="S63" s="17">
        <f t="shared" si="48"/>
        <v>0.259261440831804</v>
      </c>
      <c r="T63" s="3">
        <v>0.01</v>
      </c>
      <c r="U63" s="18">
        <f t="shared" si="49"/>
        <v>0.00259261440831804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0.020642614408318</v>
      </c>
      <c r="AR63" s="25">
        <f t="shared" si="55"/>
        <v>137.97</v>
      </c>
      <c r="AS63" s="1">
        <f t="shared" si="56"/>
        <v>0.1</v>
      </c>
      <c r="AT63" s="2">
        <f>$E$5/12</f>
        <v>7.53333333333333</v>
      </c>
      <c r="AU63" s="1">
        <f t="shared" si="57"/>
        <v>14375.1157943809</v>
      </c>
    </row>
    <row r="64" s="1" customFormat="1" spans="1:47">
      <c r="A64" s="6"/>
      <c r="B64" s="6"/>
      <c r="C64" s="9">
        <v>4</v>
      </c>
      <c r="D64" s="12">
        <v>18.1916394293333</v>
      </c>
      <c r="E64" s="13">
        <f t="shared" si="58"/>
        <v>11.0627740159032</v>
      </c>
      <c r="F64" s="9" t="s">
        <v>107</v>
      </c>
      <c r="G64" s="6">
        <v>5</v>
      </c>
      <c r="H64" s="11">
        <f t="shared" si="40"/>
        <v>18.1916394293333</v>
      </c>
      <c r="I64" s="11">
        <f t="shared" si="41"/>
        <v>291.341639429333</v>
      </c>
      <c r="J64" s="11">
        <f t="shared" si="42"/>
        <v>0.161381813152959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4.52932773464716</v>
      </c>
      <c r="O64" s="11">
        <f t="shared" si="59"/>
        <v>1.61808567024459</v>
      </c>
      <c r="P64" s="11">
        <f t="shared" si="45"/>
        <v>0.261129599300893</v>
      </c>
      <c r="Q64" s="16">
        <f t="shared" si="46"/>
        <v>0.0261129599300893</v>
      </c>
      <c r="R64" s="11">
        <f t="shared" si="47"/>
        <v>0.13797</v>
      </c>
      <c r="S64" s="17">
        <f t="shared" si="48"/>
        <v>0.18926549199166</v>
      </c>
      <c r="T64" s="3">
        <v>0.01</v>
      </c>
      <c r="U64" s="18">
        <f t="shared" si="49"/>
        <v>0.0018926549199166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0.0199426549199166</v>
      </c>
      <c r="AR64" s="25">
        <f t="shared" si="55"/>
        <v>137.97</v>
      </c>
      <c r="AS64" s="1">
        <f t="shared" si="56"/>
        <v>0.1</v>
      </c>
      <c r="AT64" s="2">
        <f>$E$5/12</f>
        <v>7.53333333333333</v>
      </c>
      <c r="AU64" s="1">
        <f t="shared" si="57"/>
        <v>13887.6775998714</v>
      </c>
    </row>
    <row r="65" s="1" customFormat="1" spans="1:47">
      <c r="A65" s="6"/>
      <c r="B65" s="6"/>
      <c r="C65" s="9">
        <v>5</v>
      </c>
      <c r="D65" s="12">
        <v>22.3032318367742</v>
      </c>
      <c r="E65" s="13">
        <f t="shared" si="58"/>
        <v>18.1916394293333</v>
      </c>
      <c r="F65" s="9" t="s">
        <v>109</v>
      </c>
      <c r="G65" s="6">
        <v>6</v>
      </c>
      <c r="H65" s="11">
        <f t="shared" si="40"/>
        <v>22.3032318367742</v>
      </c>
      <c r="I65" s="11">
        <f t="shared" si="41"/>
        <v>295.453231836774</v>
      </c>
      <c r="J65" s="11">
        <f t="shared" si="42"/>
        <v>0.256944576220613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2.73665607094369</v>
      </c>
      <c r="P65" s="11">
        <f t="shared" si="45"/>
        <v>0.703168934410195</v>
      </c>
      <c r="Q65" s="16">
        <f t="shared" si="46"/>
        <v>0.0703168934410195</v>
      </c>
      <c r="R65" s="11">
        <f t="shared" si="47"/>
        <v>0.13797</v>
      </c>
      <c r="S65" s="17">
        <f t="shared" si="48"/>
        <v>0.509653500333547</v>
      </c>
      <c r="T65" s="3">
        <v>0.01</v>
      </c>
      <c r="U65" s="18">
        <f t="shared" si="49"/>
        <v>0.00509653500333547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0.0231465350033355</v>
      </c>
      <c r="AR65" s="25">
        <f t="shared" si="55"/>
        <v>137.97</v>
      </c>
      <c r="AS65" s="1">
        <f t="shared" si="56"/>
        <v>0.1</v>
      </c>
      <c r="AT65" s="2">
        <f>$E$5/12</f>
        <v>7.53333333333333</v>
      </c>
      <c r="AU65" s="1">
        <f t="shared" si="57"/>
        <v>16118.7974706131</v>
      </c>
    </row>
    <row r="66" s="1" customFormat="1" spans="1:47">
      <c r="A66" s="6"/>
      <c r="B66" s="6"/>
      <c r="C66" s="9">
        <v>6</v>
      </c>
      <c r="D66" s="12">
        <v>23.8056643866667</v>
      </c>
      <c r="E66" s="13">
        <f t="shared" si="58"/>
        <v>22.3032318367742</v>
      </c>
      <c r="F66" s="9" t="s">
        <v>107</v>
      </c>
      <c r="G66" s="6">
        <v>7</v>
      </c>
      <c r="H66" s="11">
        <f t="shared" si="40"/>
        <v>23.8056643866667</v>
      </c>
      <c r="I66" s="11">
        <f t="shared" si="41"/>
        <v>296.955664386667</v>
      </c>
      <c r="J66" s="11">
        <f t="shared" si="42"/>
        <v>0.303565314958518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3.4131871365335</v>
      </c>
      <c r="P66" s="11">
        <f t="shared" si="45"/>
        <v>1.03612522811415</v>
      </c>
      <c r="Q66" s="16">
        <f t="shared" si="46"/>
        <v>0.103612522811415</v>
      </c>
      <c r="R66" s="11">
        <f t="shared" si="47"/>
        <v>0.13797</v>
      </c>
      <c r="S66" s="17">
        <f t="shared" si="48"/>
        <v>0.750978638917268</v>
      </c>
      <c r="T66" s="3">
        <v>0.01</v>
      </c>
      <c r="U66" s="18">
        <f t="shared" si="49"/>
        <v>0.00750978638917268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0.0307097863891727</v>
      </c>
      <c r="AR66" s="25">
        <f t="shared" si="55"/>
        <v>137.97</v>
      </c>
      <c r="AS66" s="1">
        <f t="shared" si="56"/>
        <v>0.1</v>
      </c>
      <c r="AT66" s="2">
        <f>$E$5/12</f>
        <v>7.53333333333333</v>
      </c>
      <c r="AU66" s="1">
        <f t="shared" si="57"/>
        <v>21385.6988573682</v>
      </c>
    </row>
    <row r="67" s="1" customFormat="1" spans="1:47">
      <c r="A67" s="6"/>
      <c r="B67" s="6"/>
      <c r="C67" s="9">
        <v>7</v>
      </c>
      <c r="D67" s="12">
        <v>28.5466365674193</v>
      </c>
      <c r="E67" s="13">
        <f t="shared" si="58"/>
        <v>23.8056643866667</v>
      </c>
      <c r="F67" s="9" t="s">
        <v>107</v>
      </c>
      <c r="G67" s="6">
        <v>8</v>
      </c>
      <c r="H67" s="11">
        <f t="shared" si="40"/>
        <v>28.5466365674193</v>
      </c>
      <c r="I67" s="11">
        <f t="shared" si="41"/>
        <v>301.696636567419</v>
      </c>
      <c r="J67" s="11">
        <f t="shared" si="42"/>
        <v>0.508187491710423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3.75676190841934</v>
      </c>
      <c r="P67" s="11">
        <f t="shared" si="45"/>
        <v>1.90913941119289</v>
      </c>
      <c r="Q67" s="16">
        <f t="shared" si="46"/>
        <v>0.190913941119289</v>
      </c>
      <c r="R67" s="11">
        <f t="shared" si="47"/>
        <v>0.13797</v>
      </c>
      <c r="S67" s="17">
        <f t="shared" si="48"/>
        <v>1.38373516792991</v>
      </c>
      <c r="T67" s="3">
        <v>0.01</v>
      </c>
      <c r="U67" s="18">
        <f t="shared" si="49"/>
        <v>0.0138373516792991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0.0370373516792991</v>
      </c>
      <c r="AR67" s="25">
        <f t="shared" si="55"/>
        <v>137.97</v>
      </c>
      <c r="AS67" s="1">
        <f t="shared" si="56"/>
        <v>0.1</v>
      </c>
      <c r="AT67" s="2">
        <f>$E$5/12</f>
        <v>7.53333333333333</v>
      </c>
      <c r="AU67" s="1">
        <f t="shared" si="57"/>
        <v>25792.0924440943</v>
      </c>
    </row>
    <row r="68" s="1" customFormat="1" spans="1:47">
      <c r="A68" s="6"/>
      <c r="B68" s="6"/>
      <c r="C68" s="9">
        <v>8</v>
      </c>
      <c r="D68" s="12">
        <v>28.1705701967742</v>
      </c>
      <c r="E68" s="13">
        <f t="shared" si="58"/>
        <v>28.5466365674193</v>
      </c>
      <c r="F68" s="9" t="s">
        <v>107</v>
      </c>
      <c r="G68" s="6">
        <v>9</v>
      </c>
      <c r="H68" s="11">
        <f t="shared" si="40"/>
        <v>28.1705701967742</v>
      </c>
      <c r="I68" s="11">
        <f t="shared" si="41"/>
        <v>301.320570196774</v>
      </c>
      <c r="J68" s="11">
        <f t="shared" si="42"/>
        <v>0.488124863596347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3.22732249722645</v>
      </c>
      <c r="P68" s="11">
        <f t="shared" si="45"/>
        <v>1.57533635374008</v>
      </c>
      <c r="Q68" s="16">
        <f t="shared" si="46"/>
        <v>0.157533635374008</v>
      </c>
      <c r="R68" s="11">
        <f t="shared" si="47"/>
        <v>0.13797</v>
      </c>
      <c r="S68" s="17">
        <f t="shared" si="48"/>
        <v>1.14179629900709</v>
      </c>
      <c r="T68" s="3">
        <v>0.01</v>
      </c>
      <c r="U68" s="18">
        <f t="shared" si="49"/>
        <v>0.0114179629900709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0.0294679629900709</v>
      </c>
      <c r="AR68" s="25">
        <f t="shared" si="55"/>
        <v>137.97</v>
      </c>
      <c r="AS68" s="1">
        <f t="shared" si="56"/>
        <v>0.1</v>
      </c>
      <c r="AT68" s="2">
        <f>$E$5/12</f>
        <v>7.53333333333333</v>
      </c>
      <c r="AU68" s="1">
        <f t="shared" si="57"/>
        <v>20520.9171584441</v>
      </c>
    </row>
    <row r="69" s="1" customFormat="1" spans="1:47">
      <c r="A69" s="6"/>
      <c r="B69" s="6"/>
      <c r="C69" s="9">
        <v>9</v>
      </c>
      <c r="D69" s="12">
        <v>24.7840421493333</v>
      </c>
      <c r="E69" s="13">
        <f t="shared" si="58"/>
        <v>28.1705701967742</v>
      </c>
      <c r="F69" s="9" t="s">
        <v>107</v>
      </c>
      <c r="G69" s="6">
        <v>10</v>
      </c>
      <c r="H69" s="11">
        <f t="shared" si="40"/>
        <v>24.7840421493333</v>
      </c>
      <c r="I69" s="11">
        <f t="shared" si="41"/>
        <v>297.934042149333</v>
      </c>
      <c r="J69" s="11">
        <f t="shared" si="42"/>
        <v>0.338076002837332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3.03168614348637</v>
      </c>
      <c r="P69" s="11">
        <f t="shared" si="45"/>
        <v>1.0249403332472</v>
      </c>
      <c r="Q69" s="16">
        <f t="shared" si="46"/>
        <v>0.10249403332472</v>
      </c>
      <c r="R69" s="11">
        <f t="shared" si="47"/>
        <v>0.13797</v>
      </c>
      <c r="S69" s="17">
        <f t="shared" si="48"/>
        <v>0.742871880298034</v>
      </c>
      <c r="T69" s="3">
        <v>0.01</v>
      </c>
      <c r="U69" s="18">
        <f t="shared" si="49"/>
        <v>0.00742871880298034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0.0254787188029803</v>
      </c>
      <c r="AR69" s="25">
        <f t="shared" si="55"/>
        <v>137.97</v>
      </c>
      <c r="AS69" s="1">
        <f t="shared" si="56"/>
        <v>0.1</v>
      </c>
      <c r="AT69" s="2">
        <f>$E$5/12</f>
        <v>7.53333333333333</v>
      </c>
      <c r="AU69" s="1">
        <f t="shared" si="57"/>
        <v>17742.8849776764</v>
      </c>
    </row>
    <row r="70" s="1" customFormat="1" spans="1:47">
      <c r="A70" s="6"/>
      <c r="B70" s="6"/>
      <c r="C70" s="9">
        <v>10</v>
      </c>
      <c r="D70" s="12">
        <v>17.51671783</v>
      </c>
      <c r="E70" s="13">
        <f t="shared" si="58"/>
        <v>24.7840421493333</v>
      </c>
      <c r="F70" s="9" t="s">
        <v>107</v>
      </c>
      <c r="G70" s="6">
        <v>11</v>
      </c>
      <c r="H70" s="11">
        <f t="shared" si="40"/>
        <v>17.51671783</v>
      </c>
      <c r="I70" s="11">
        <f t="shared" si="41"/>
        <v>290.66671783</v>
      </c>
      <c r="J70" s="11">
        <f t="shared" si="42"/>
        <v>0.149331903583763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1.90640851972721</v>
      </c>
      <c r="O70" s="11">
        <f t="shared" si="59"/>
        <v>1.48003729051196</v>
      </c>
      <c r="P70" s="11">
        <f t="shared" si="45"/>
        <v>0.221016785967105</v>
      </c>
      <c r="Q70" s="16">
        <f t="shared" si="46"/>
        <v>0.0221016785967105</v>
      </c>
      <c r="R70" s="11">
        <f t="shared" si="47"/>
        <v>0.13797</v>
      </c>
      <c r="S70" s="17">
        <f t="shared" si="48"/>
        <v>0.160191915609991</v>
      </c>
      <c r="T70" s="3">
        <v>0.01</v>
      </c>
      <c r="U70" s="18">
        <f t="shared" si="49"/>
        <v>0.00160191915609991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0.0139019191560999</v>
      </c>
      <c r="AR70" s="25">
        <f t="shared" si="55"/>
        <v>137.97</v>
      </c>
      <c r="AS70" s="1">
        <f t="shared" si="56"/>
        <v>0.1</v>
      </c>
      <c r="AT70" s="2">
        <f>$E$5/12</f>
        <v>7.53333333333333</v>
      </c>
      <c r="AU70" s="1">
        <f t="shared" si="57"/>
        <v>9681.02652503797</v>
      </c>
    </row>
    <row r="71" s="1" customFormat="1" spans="1:48">
      <c r="A71" s="6"/>
      <c r="B71" s="6"/>
      <c r="C71" s="9">
        <v>11</v>
      </c>
      <c r="D71" s="12">
        <v>12.7649883545667</v>
      </c>
      <c r="E71" s="13">
        <f t="shared" si="58"/>
        <v>17.51671783</v>
      </c>
      <c r="F71" s="9" t="s">
        <v>109</v>
      </c>
      <c r="G71" s="6">
        <v>12</v>
      </c>
      <c r="H71" s="11">
        <f t="shared" si="40"/>
        <v>12.7649883545667</v>
      </c>
      <c r="I71" s="11">
        <f t="shared" si="41"/>
        <v>285.914988354567</v>
      </c>
      <c r="J71" s="11">
        <f t="shared" si="42"/>
        <v>0.0855801527543921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2.63872050454485</v>
      </c>
      <c r="P71" s="11">
        <f t="shared" si="45"/>
        <v>0.225822103855095</v>
      </c>
      <c r="Q71" s="16">
        <f t="shared" si="46"/>
        <v>0.0225822103855095</v>
      </c>
      <c r="R71" s="11">
        <f t="shared" si="47"/>
        <v>0.13797</v>
      </c>
      <c r="S71" s="17">
        <f t="shared" si="48"/>
        <v>0.163674787167569</v>
      </c>
      <c r="T71" s="3">
        <v>0.01</v>
      </c>
      <c r="U71" s="18">
        <f t="shared" si="49"/>
        <v>0.00163674787167569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0.0139367478716757</v>
      </c>
      <c r="AR71" s="25">
        <f t="shared" si="55"/>
        <v>137.97</v>
      </c>
      <c r="AS71" s="1">
        <f t="shared" si="56"/>
        <v>0.1</v>
      </c>
      <c r="AT71" s="2">
        <f>$E$5/12</f>
        <v>7.53333333333333</v>
      </c>
      <c r="AU71" s="1">
        <f t="shared" si="57"/>
        <v>9705.28056619129</v>
      </c>
      <c r="AV71" s="1">
        <f>SUM(AU60:AU71)</f>
        <v>176891.472878006</v>
      </c>
    </row>
    <row r="72" s="1" customFormat="1" spans="1:46">
      <c r="A72" s="6"/>
      <c r="B72" s="6"/>
      <c r="C72" s="9">
        <v>12</v>
      </c>
      <c r="D72" s="12">
        <v>8.12939297841935</v>
      </c>
      <c r="E72" s="13">
        <f t="shared" si="58"/>
        <v>12.7649883545667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8</v>
      </c>
      <c r="E76" s="9"/>
      <c r="F76" s="9"/>
      <c r="G76" s="6">
        <v>1</v>
      </c>
      <c r="H76" s="11">
        <f t="shared" ref="H76:H87" si="60">E77</f>
        <v>8</v>
      </c>
      <c r="I76" s="11">
        <f t="shared" ref="I76:I87" si="61">H76+273.15</f>
        <v>281.15</v>
      </c>
      <c r="J76" s="11">
        <f t="shared" ref="J76:J87" si="62">EXP(($C$18*(I76-$C$16))/($C$19*I76*$C$16))</f>
        <v>0.0480520561620816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0.00376065402369485</v>
      </c>
      <c r="Q76" s="16">
        <f t="shared" ref="Q76:Q87" si="66">P76*$B$78</f>
        <v>0.00048888502308033</v>
      </c>
      <c r="R76" s="11">
        <f t="shared" ref="R76:R87" si="67">L76*$B$78</f>
        <v>0.0101740708333333</v>
      </c>
      <c r="S76" s="17">
        <f t="shared" ref="S76:S87" si="68">Q76/R76</f>
        <v>0.0480520561620818</v>
      </c>
      <c r="T76" s="3">
        <v>0.01</v>
      </c>
      <c r="U76" s="18">
        <f t="shared" ref="U76:U87" si="69">S76*T76</f>
        <v>0.000480520561620818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0.0120805205616208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7.85112700554839</v>
      </c>
      <c r="E77" s="13">
        <f t="shared" ref="E77:E88" si="78">D76</f>
        <v>8</v>
      </c>
      <c r="F77" s="9" t="s">
        <v>107</v>
      </c>
      <c r="G77" s="6">
        <v>2</v>
      </c>
      <c r="H77" s="11">
        <f t="shared" si="60"/>
        <v>7.85112700554839</v>
      </c>
      <c r="I77" s="11">
        <f t="shared" si="61"/>
        <v>281.001127005548</v>
      </c>
      <c r="J77" s="11">
        <f t="shared" si="62"/>
        <v>0.0471784424975948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0.152763512642972</v>
      </c>
      <c r="P77" s="11">
        <f t="shared" si="65"/>
        <v>0.00720714459695704</v>
      </c>
      <c r="Q77" s="16">
        <f t="shared" si="66"/>
        <v>0.000936928797604415</v>
      </c>
      <c r="R77" s="11">
        <f t="shared" si="67"/>
        <v>0.0101740708333333</v>
      </c>
      <c r="S77" s="17">
        <f t="shared" si="68"/>
        <v>0.0920898638266559</v>
      </c>
      <c r="T77" s="3">
        <v>0.01</v>
      </c>
      <c r="U77" s="18">
        <f t="shared" si="69"/>
        <v>0.000920898638266559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0.0125208986382666</v>
      </c>
      <c r="AR77" s="25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8.43534842564286</v>
      </c>
      <c r="E78" s="13">
        <f t="shared" si="78"/>
        <v>7.85112700554839</v>
      </c>
      <c r="F78" s="9" t="s">
        <v>107</v>
      </c>
      <c r="G78" s="6">
        <v>3</v>
      </c>
      <c r="H78" s="11">
        <f t="shared" si="60"/>
        <v>8.43534842564286</v>
      </c>
      <c r="I78" s="11">
        <f t="shared" si="61"/>
        <v>281.585348425643</v>
      </c>
      <c r="J78" s="11">
        <f t="shared" si="62"/>
        <v>0.0506950443339312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0.223818451379348</v>
      </c>
      <c r="P78" s="11">
        <f t="shared" si="65"/>
        <v>0.0113464863154279</v>
      </c>
      <c r="Q78" s="16">
        <f t="shared" si="66"/>
        <v>0.00147504322100562</v>
      </c>
      <c r="R78" s="11">
        <f t="shared" si="67"/>
        <v>0.0101740708333333</v>
      </c>
      <c r="S78" s="17">
        <f t="shared" si="68"/>
        <v>0.144980632154923</v>
      </c>
      <c r="T78" s="3">
        <v>0.01</v>
      </c>
      <c r="U78" s="18">
        <f t="shared" si="69"/>
        <v>0.00144980632154923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0.0130498063215492</v>
      </c>
      <c r="AR78" s="25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11.0627740159032</v>
      </c>
      <c r="E79" s="13">
        <f t="shared" si="78"/>
        <v>8.43534842564286</v>
      </c>
      <c r="F79" s="9" t="s">
        <v>107</v>
      </c>
      <c r="G79" s="6">
        <v>4</v>
      </c>
      <c r="H79" s="11">
        <f t="shared" si="60"/>
        <v>11.0627740159032</v>
      </c>
      <c r="I79" s="11">
        <f t="shared" si="61"/>
        <v>284.212774015903</v>
      </c>
      <c r="J79" s="11">
        <f t="shared" si="62"/>
        <v>0.0697900386946573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0.290734048397253</v>
      </c>
      <c r="P79" s="11">
        <f t="shared" si="65"/>
        <v>0.0202903404874987</v>
      </c>
      <c r="Q79" s="16">
        <f t="shared" si="66"/>
        <v>0.00263774426337483</v>
      </c>
      <c r="R79" s="11">
        <f t="shared" si="67"/>
        <v>0.0101740708333333</v>
      </c>
      <c r="S79" s="17">
        <f t="shared" si="68"/>
        <v>0.259261440831804</v>
      </c>
      <c r="T79" s="3">
        <v>0.01</v>
      </c>
      <c r="U79" s="18">
        <f t="shared" si="69"/>
        <v>0.00259261440831804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0.021692614408318</v>
      </c>
      <c r="AR79" s="25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18.1916394293333</v>
      </c>
      <c r="E80" s="13">
        <f t="shared" si="78"/>
        <v>11.0627740159032</v>
      </c>
      <c r="F80" s="9" t="s">
        <v>107</v>
      </c>
      <c r="G80" s="6">
        <v>5</v>
      </c>
      <c r="H80" s="11">
        <f t="shared" si="60"/>
        <v>18.1916394293333</v>
      </c>
      <c r="I80" s="11">
        <f t="shared" si="61"/>
        <v>291.341639429333</v>
      </c>
      <c r="J80" s="11">
        <f t="shared" si="62"/>
        <v>0.161381813152959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0.256921522514267</v>
      </c>
      <c r="O80" s="11">
        <f t="shared" si="79"/>
        <v>0.0917842687288211</v>
      </c>
      <c r="P80" s="11">
        <f t="shared" si="65"/>
        <v>0.0148123117063756</v>
      </c>
      <c r="Q80" s="16">
        <f t="shared" si="66"/>
        <v>0.00192560052182883</v>
      </c>
      <c r="R80" s="11">
        <f t="shared" si="67"/>
        <v>0.0101740708333333</v>
      </c>
      <c r="S80" s="17">
        <f t="shared" si="68"/>
        <v>0.18926549199166</v>
      </c>
      <c r="T80" s="3">
        <v>0.01</v>
      </c>
      <c r="U80" s="18">
        <f t="shared" si="69"/>
        <v>0.0018926549199166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0.0209926549199166</v>
      </c>
      <c r="AR80" s="25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22.3032318367742</v>
      </c>
      <c r="E81" s="13">
        <f t="shared" si="78"/>
        <v>18.1916394293333</v>
      </c>
      <c r="F81" s="9" t="s">
        <v>109</v>
      </c>
      <c r="G81" s="6">
        <v>6</v>
      </c>
      <c r="H81" s="11">
        <f t="shared" si="60"/>
        <v>22.3032318367742</v>
      </c>
      <c r="I81" s="11">
        <f t="shared" si="61"/>
        <v>295.453231836774</v>
      </c>
      <c r="J81" s="11">
        <f t="shared" si="62"/>
        <v>0.256944576220613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0.155234040355779</v>
      </c>
      <c r="P81" s="11">
        <f t="shared" si="65"/>
        <v>0.0398865447142291</v>
      </c>
      <c r="Q81" s="16">
        <f t="shared" si="66"/>
        <v>0.00518525081284978</v>
      </c>
      <c r="R81" s="11">
        <f t="shared" si="67"/>
        <v>0.0101740708333333</v>
      </c>
      <c r="S81" s="17">
        <f t="shared" si="68"/>
        <v>0.509653500333548</v>
      </c>
      <c r="T81" s="3">
        <v>0.01</v>
      </c>
      <c r="U81" s="18">
        <f t="shared" si="69"/>
        <v>0.00509653500333548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0.0241965350033355</v>
      </c>
      <c r="AR81" s="25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23.8056643866667</v>
      </c>
      <c r="E82" s="13">
        <f t="shared" si="78"/>
        <v>22.3032318367742</v>
      </c>
      <c r="F82" s="9" t="s">
        <v>107</v>
      </c>
      <c r="G82" s="6">
        <v>7</v>
      </c>
      <c r="H82" s="11">
        <f t="shared" si="60"/>
        <v>23.8056643866667</v>
      </c>
      <c r="I82" s="11">
        <f t="shared" si="61"/>
        <v>296.955664386667</v>
      </c>
      <c r="J82" s="11">
        <f t="shared" si="62"/>
        <v>0.303565314958518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0.193609578974883</v>
      </c>
      <c r="P82" s="11">
        <f t="shared" si="65"/>
        <v>0.0587731528204964</v>
      </c>
      <c r="Q82" s="16">
        <f t="shared" si="66"/>
        <v>0.00764050986666454</v>
      </c>
      <c r="R82" s="11">
        <f t="shared" si="67"/>
        <v>0.0101740708333333</v>
      </c>
      <c r="S82" s="17">
        <f t="shared" si="68"/>
        <v>0.75097863891727</v>
      </c>
      <c r="T82" s="3">
        <v>0.01</v>
      </c>
      <c r="U82" s="18">
        <f t="shared" si="69"/>
        <v>0.0075097863891727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0.0324097863891727</v>
      </c>
      <c r="AR82" s="25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28.5466365674193</v>
      </c>
      <c r="E83" s="13">
        <f t="shared" si="78"/>
        <v>23.8056643866667</v>
      </c>
      <c r="F83" s="9" t="s">
        <v>107</v>
      </c>
      <c r="G83" s="6">
        <v>8</v>
      </c>
      <c r="H83" s="11">
        <f t="shared" si="60"/>
        <v>28.5466365674193</v>
      </c>
      <c r="I83" s="11">
        <f t="shared" si="61"/>
        <v>301.696636567419</v>
      </c>
      <c r="J83" s="11">
        <f t="shared" si="62"/>
        <v>0.508187491710423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0.21309850948772</v>
      </c>
      <c r="P83" s="11">
        <f t="shared" si="65"/>
        <v>0.108293997023794</v>
      </c>
      <c r="Q83" s="16">
        <f t="shared" si="66"/>
        <v>0.0140782196130932</v>
      </c>
      <c r="R83" s="11">
        <f t="shared" si="67"/>
        <v>0.0101740708333333</v>
      </c>
      <c r="S83" s="17">
        <f t="shared" si="68"/>
        <v>1.38373516792991</v>
      </c>
      <c r="T83" s="3">
        <v>0.01</v>
      </c>
      <c r="U83" s="18">
        <f t="shared" si="69"/>
        <v>0.0138373516792991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0.0387373516792991</v>
      </c>
      <c r="AR83" s="25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28.1705701967742</v>
      </c>
      <c r="E84" s="13">
        <f t="shared" si="78"/>
        <v>28.5466365674193</v>
      </c>
      <c r="F84" s="9" t="s">
        <v>107</v>
      </c>
      <c r="G84" s="6">
        <v>9</v>
      </c>
      <c r="H84" s="11">
        <f t="shared" si="60"/>
        <v>28.1705701967742</v>
      </c>
      <c r="I84" s="11">
        <f t="shared" si="61"/>
        <v>301.320570196774</v>
      </c>
      <c r="J84" s="11">
        <f t="shared" si="62"/>
        <v>0.488124863596347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0.183066595797259</v>
      </c>
      <c r="P84" s="11">
        <f t="shared" si="65"/>
        <v>0.0893593571025846</v>
      </c>
      <c r="Q84" s="16">
        <f t="shared" si="66"/>
        <v>0.011616716423336</v>
      </c>
      <c r="R84" s="11">
        <f t="shared" si="67"/>
        <v>0.0101740708333333</v>
      </c>
      <c r="S84" s="17">
        <f t="shared" si="68"/>
        <v>1.1417962990071</v>
      </c>
      <c r="T84" s="3">
        <v>0.01</v>
      </c>
      <c r="U84" s="18">
        <f t="shared" si="69"/>
        <v>0.011417962990071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0.030517962990071</v>
      </c>
      <c r="AR84" s="25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24.7840421493333</v>
      </c>
      <c r="E85" s="13">
        <f t="shared" si="78"/>
        <v>28.1705701967742</v>
      </c>
      <c r="F85" s="9" t="s">
        <v>107</v>
      </c>
      <c r="G85" s="6">
        <v>10</v>
      </c>
      <c r="H85" s="11">
        <f t="shared" si="60"/>
        <v>24.7840421493333</v>
      </c>
      <c r="I85" s="11">
        <f t="shared" si="61"/>
        <v>297.934042149333</v>
      </c>
      <c r="J85" s="11">
        <f t="shared" si="62"/>
        <v>0.338076002837332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0.171969322028008</v>
      </c>
      <c r="P85" s="11">
        <f t="shared" si="65"/>
        <v>0.0581387010018747</v>
      </c>
      <c r="Q85" s="16">
        <f t="shared" si="66"/>
        <v>0.00755803113024372</v>
      </c>
      <c r="R85" s="11">
        <f t="shared" si="67"/>
        <v>0.0101740708333333</v>
      </c>
      <c r="S85" s="17">
        <f t="shared" si="68"/>
        <v>0.742871880298036</v>
      </c>
      <c r="T85" s="3">
        <v>0.01</v>
      </c>
      <c r="U85" s="18">
        <f t="shared" si="69"/>
        <v>0.00742871880298036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0.0265287188029804</v>
      </c>
      <c r="AR85" s="25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17.51671783</v>
      </c>
      <c r="E86" s="13">
        <f t="shared" si="78"/>
        <v>24.7840421493333</v>
      </c>
      <c r="F86" s="9" t="s">
        <v>107</v>
      </c>
      <c r="G86" s="6">
        <v>11</v>
      </c>
      <c r="H86" s="11">
        <f t="shared" si="60"/>
        <v>17.51671783</v>
      </c>
      <c r="I86" s="11">
        <f t="shared" si="61"/>
        <v>290.66671783</v>
      </c>
      <c r="J86" s="11">
        <f t="shared" si="62"/>
        <v>0.149331903583763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0.108139089974826</v>
      </c>
      <c r="O86" s="11">
        <f t="shared" si="79"/>
        <v>0.0839536143846399</v>
      </c>
      <c r="P86" s="11">
        <f t="shared" si="65"/>
        <v>0.0125369530487954</v>
      </c>
      <c r="Q86" s="16">
        <f t="shared" si="66"/>
        <v>0.00162980389634341</v>
      </c>
      <c r="R86" s="11">
        <f t="shared" si="67"/>
        <v>0.0101740708333333</v>
      </c>
      <c r="S86" s="17">
        <f t="shared" si="68"/>
        <v>0.160191915609992</v>
      </c>
      <c r="T86" s="3">
        <v>0.01</v>
      </c>
      <c r="U86" s="18">
        <f t="shared" si="69"/>
        <v>0.00160191915609992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0.0132019191560999</v>
      </c>
      <c r="AR86" s="25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12.7649883545667</v>
      </c>
      <c r="E87" s="13">
        <f t="shared" si="78"/>
        <v>17.51671783</v>
      </c>
      <c r="F87" s="9" t="s">
        <v>109</v>
      </c>
      <c r="G87" s="6">
        <v>12</v>
      </c>
      <c r="H87" s="11">
        <f t="shared" si="60"/>
        <v>12.7649883545667</v>
      </c>
      <c r="I87" s="11">
        <f t="shared" si="61"/>
        <v>285.914988354567</v>
      </c>
      <c r="J87" s="11">
        <f t="shared" si="62"/>
        <v>0.0855801527543921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0.149678744669178</v>
      </c>
      <c r="P87" s="11">
        <f t="shared" si="65"/>
        <v>0.0128095298328739</v>
      </c>
      <c r="Q87" s="16">
        <f t="shared" si="66"/>
        <v>0.00166523887827361</v>
      </c>
      <c r="R87" s="11">
        <f t="shared" si="67"/>
        <v>0.0101740708333333</v>
      </c>
      <c r="S87" s="17">
        <f t="shared" si="68"/>
        <v>0.16367478716757</v>
      </c>
      <c r="T87" s="3">
        <v>0.01</v>
      </c>
      <c r="U87" s="18">
        <f t="shared" si="69"/>
        <v>0.0016367478716757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0.0132367478716757</v>
      </c>
      <c r="AR87" s="25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8.12939297841935</v>
      </c>
      <c r="E88" s="13">
        <f t="shared" si="78"/>
        <v>12.7649883545667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8</v>
      </c>
      <c r="E91" s="9"/>
      <c r="F91" s="9"/>
      <c r="G91" s="6">
        <v>1</v>
      </c>
      <c r="H91" s="11">
        <f t="shared" ref="H91:H102" si="80">E92</f>
        <v>8</v>
      </c>
      <c r="I91" s="11">
        <f t="shared" ref="I91:I102" si="81">H91+273.15</f>
        <v>281.15</v>
      </c>
      <c r="J91" s="11">
        <f t="shared" ref="J91:J102" si="82">EXP(($C$18*(I91-$C$16))/($C$19*I91*$C$16))</f>
        <v>0.0480520561620816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0.00364811210382524</v>
      </c>
      <c r="Q91" s="16">
        <f t="shared" ref="Q91:Q102" si="86">P91*$B$93</f>
        <v>0.000656660178688543</v>
      </c>
      <c r="R91" s="11">
        <f t="shared" ref="R91:R102" si="87">L91*$B$93</f>
        <v>0.0136656</v>
      </c>
      <c r="S91" s="17">
        <f t="shared" ref="S91:S102" si="88">Q91/R91</f>
        <v>0.0480520561620816</v>
      </c>
      <c r="T91" s="3">
        <v>0.01</v>
      </c>
      <c r="U91" s="18">
        <f t="shared" ref="U91:U102" si="89">S91*T91</f>
        <v>0.000480520561620816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0.0152805205616208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85.95</v>
      </c>
      <c r="AU91" s="1">
        <f t="shared" ref="AU91:AU102" si="96">AT91*10000*AS91*0.67*AR91*AQ91</f>
        <v>12025.0679149205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7.85112700554839</v>
      </c>
      <c r="E92" s="13">
        <f t="shared" ref="E92:E103" si="97">D91</f>
        <v>8</v>
      </c>
      <c r="F92" s="9" t="s">
        <v>107</v>
      </c>
      <c r="G92" s="6">
        <v>2</v>
      </c>
      <c r="H92" s="11">
        <f t="shared" si="80"/>
        <v>7.85112700554839</v>
      </c>
      <c r="I92" s="11">
        <f t="shared" si="81"/>
        <v>281.001127005548</v>
      </c>
      <c r="J92" s="11">
        <f t="shared" si="82"/>
        <v>0.0471784424975948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0.148191887896175</v>
      </c>
      <c r="P92" s="11">
        <f t="shared" si="85"/>
        <v>0.00699146246171969</v>
      </c>
      <c r="Q92" s="16">
        <f t="shared" si="86"/>
        <v>0.00125846324310955</v>
      </c>
      <c r="R92" s="11">
        <f t="shared" si="87"/>
        <v>0.0136656</v>
      </c>
      <c r="S92" s="17">
        <f t="shared" si="88"/>
        <v>0.0920898638266556</v>
      </c>
      <c r="T92" s="3">
        <v>0.01</v>
      </c>
      <c r="U92" s="18">
        <f t="shared" si="89"/>
        <v>0.000920898638266556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0.0157208986382666</v>
      </c>
      <c r="AR92" s="25">
        <f t="shared" si="93"/>
        <v>7.592</v>
      </c>
      <c r="AS92" s="1">
        <f t="shared" si="94"/>
        <v>0.18</v>
      </c>
      <c r="AT92" s="2">
        <f t="shared" si="95"/>
        <v>85.95</v>
      </c>
      <c r="AU92" s="1">
        <f t="shared" si="96"/>
        <v>12371.6252366133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8.43534842564286</v>
      </c>
      <c r="E93" s="13">
        <f t="shared" si="97"/>
        <v>7.85112700554839</v>
      </c>
      <c r="F93" s="9" t="s">
        <v>107</v>
      </c>
      <c r="G93" s="6">
        <v>3</v>
      </c>
      <c r="H93" s="11">
        <f t="shared" si="80"/>
        <v>8.43534842564286</v>
      </c>
      <c r="I93" s="11">
        <f t="shared" si="81"/>
        <v>281.585348425643</v>
      </c>
      <c r="J93" s="11">
        <f t="shared" si="82"/>
        <v>0.0506950443339312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0.217120425434455</v>
      </c>
      <c r="P93" s="11">
        <f t="shared" si="85"/>
        <v>0.0110069295932017</v>
      </c>
      <c r="Q93" s="16">
        <f t="shared" si="86"/>
        <v>0.0019812473267763</v>
      </c>
      <c r="R93" s="11">
        <f t="shared" si="87"/>
        <v>0.0136656</v>
      </c>
      <c r="S93" s="17">
        <f t="shared" si="88"/>
        <v>0.144980632154922</v>
      </c>
      <c r="T93" s="3">
        <v>0.01</v>
      </c>
      <c r="U93" s="18">
        <f t="shared" si="89"/>
        <v>0.00144980632154922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0.0162498063215492</v>
      </c>
      <c r="AR93" s="25">
        <f t="shared" si="93"/>
        <v>7.592</v>
      </c>
      <c r="AS93" s="1">
        <f t="shared" si="94"/>
        <v>0.18</v>
      </c>
      <c r="AT93" s="2">
        <f t="shared" si="95"/>
        <v>85.95</v>
      </c>
      <c r="AU93" s="1">
        <f t="shared" si="96"/>
        <v>12787.851292954</v>
      </c>
    </row>
    <row r="94" s="1" customFormat="1" spans="1:47">
      <c r="A94" s="6"/>
      <c r="B94" s="6"/>
      <c r="C94" s="9">
        <v>3</v>
      </c>
      <c r="D94" s="12">
        <v>11.0627740159032</v>
      </c>
      <c r="E94" s="13">
        <f t="shared" si="97"/>
        <v>8.43534842564286</v>
      </c>
      <c r="F94" s="9" t="s">
        <v>107</v>
      </c>
      <c r="G94" s="6">
        <v>4</v>
      </c>
      <c r="H94" s="11">
        <f t="shared" si="80"/>
        <v>11.0627740159032</v>
      </c>
      <c r="I94" s="11">
        <f t="shared" si="81"/>
        <v>284.212774015903</v>
      </c>
      <c r="J94" s="11">
        <f t="shared" si="82"/>
        <v>0.0697900386946573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0.282033495841253</v>
      </c>
      <c r="P94" s="11">
        <f t="shared" si="85"/>
        <v>0.0196831285879505</v>
      </c>
      <c r="Q94" s="16">
        <f t="shared" si="86"/>
        <v>0.0035429631458311</v>
      </c>
      <c r="R94" s="11">
        <f t="shared" si="87"/>
        <v>0.0136656</v>
      </c>
      <c r="S94" s="17">
        <f t="shared" si="88"/>
        <v>0.259261440831804</v>
      </c>
      <c r="T94" s="3">
        <v>0.01</v>
      </c>
      <c r="U94" s="18">
        <f t="shared" si="89"/>
        <v>0.00259261440831804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0.029692614408318</v>
      </c>
      <c r="AR94" s="25">
        <f t="shared" si="93"/>
        <v>7.592</v>
      </c>
      <c r="AS94" s="1">
        <f t="shared" si="94"/>
        <v>0.18</v>
      </c>
      <c r="AT94" s="2">
        <f t="shared" si="95"/>
        <v>85.95</v>
      </c>
      <c r="AU94" s="1">
        <f t="shared" si="96"/>
        <v>23366.723888214</v>
      </c>
    </row>
    <row r="95" s="1" customFormat="1" spans="1:47">
      <c r="A95" s="6"/>
      <c r="B95" s="6"/>
      <c r="C95" s="9">
        <v>4</v>
      </c>
      <c r="D95" s="12">
        <v>18.1916394293333</v>
      </c>
      <c r="E95" s="13">
        <f t="shared" si="97"/>
        <v>11.0627740159032</v>
      </c>
      <c r="F95" s="9" t="s">
        <v>107</v>
      </c>
      <c r="G95" s="6">
        <v>5</v>
      </c>
      <c r="H95" s="11">
        <f t="shared" si="80"/>
        <v>18.1916394293333</v>
      </c>
      <c r="I95" s="11">
        <f t="shared" si="81"/>
        <v>291.341639429333</v>
      </c>
      <c r="J95" s="11">
        <f t="shared" si="82"/>
        <v>0.161381813152959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0.249232848890638</v>
      </c>
      <c r="O95" s="11">
        <f t="shared" si="98"/>
        <v>0.0890375183626651</v>
      </c>
      <c r="P95" s="11">
        <f t="shared" si="85"/>
        <v>0.0143690361520068</v>
      </c>
      <c r="Q95" s="16">
        <f t="shared" si="86"/>
        <v>0.00258642650736122</v>
      </c>
      <c r="R95" s="11">
        <f t="shared" si="87"/>
        <v>0.0136656</v>
      </c>
      <c r="S95" s="17">
        <f t="shared" si="88"/>
        <v>0.18926549199166</v>
      </c>
      <c r="T95" s="3">
        <v>0.01</v>
      </c>
      <c r="U95" s="18">
        <f t="shared" si="89"/>
        <v>0.0018926549199166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0.0289926549199166</v>
      </c>
      <c r="AR95" s="25">
        <f t="shared" si="93"/>
        <v>7.592</v>
      </c>
      <c r="AS95" s="1">
        <f t="shared" si="94"/>
        <v>0.18</v>
      </c>
      <c r="AT95" s="2">
        <f t="shared" si="95"/>
        <v>85.95</v>
      </c>
      <c r="AU95" s="1">
        <f t="shared" si="96"/>
        <v>22815.8879169016</v>
      </c>
    </row>
    <row r="96" s="1" customFormat="1" spans="1:47">
      <c r="A96" s="6"/>
      <c r="B96" s="6"/>
      <c r="C96" s="9">
        <v>5</v>
      </c>
      <c r="D96" s="12">
        <v>22.3032318367742</v>
      </c>
      <c r="E96" s="13">
        <f t="shared" si="97"/>
        <v>18.1916394293333</v>
      </c>
      <c r="F96" s="9" t="s">
        <v>109</v>
      </c>
      <c r="G96" s="6">
        <v>6</v>
      </c>
      <c r="H96" s="11">
        <f t="shared" si="80"/>
        <v>22.3032318367742</v>
      </c>
      <c r="I96" s="11">
        <f t="shared" si="81"/>
        <v>295.453231836774</v>
      </c>
      <c r="J96" s="11">
        <f t="shared" si="82"/>
        <v>0.256944576220613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0.150588482210658</v>
      </c>
      <c r="P96" s="11">
        <f t="shared" si="85"/>
        <v>0.0386928937453229</v>
      </c>
      <c r="Q96" s="16">
        <f t="shared" si="86"/>
        <v>0.00696472087415812</v>
      </c>
      <c r="R96" s="11">
        <f t="shared" si="87"/>
        <v>0.0136656</v>
      </c>
      <c r="S96" s="17">
        <f t="shared" si="88"/>
        <v>0.509653500333547</v>
      </c>
      <c r="T96" s="3">
        <v>0.01</v>
      </c>
      <c r="U96" s="18">
        <f t="shared" si="89"/>
        <v>0.00509653500333547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0.0321965350033355</v>
      </c>
      <c r="AR96" s="25">
        <f t="shared" si="93"/>
        <v>7.592</v>
      </c>
      <c r="AS96" s="1">
        <f t="shared" si="94"/>
        <v>0.18</v>
      </c>
      <c r="AT96" s="2">
        <f t="shared" si="95"/>
        <v>85.95</v>
      </c>
      <c r="AU96" s="1">
        <f t="shared" si="96"/>
        <v>25337.1944024371</v>
      </c>
    </row>
    <row r="97" s="1" customFormat="1" spans="1:47">
      <c r="A97" s="6"/>
      <c r="B97" s="6"/>
      <c r="C97" s="9">
        <v>6</v>
      </c>
      <c r="D97" s="12">
        <v>23.8056643866667</v>
      </c>
      <c r="E97" s="13">
        <f t="shared" si="97"/>
        <v>22.3032318367742</v>
      </c>
      <c r="F97" s="9" t="s">
        <v>107</v>
      </c>
      <c r="G97" s="6">
        <v>7</v>
      </c>
      <c r="H97" s="11">
        <f t="shared" si="80"/>
        <v>23.8056643866667</v>
      </c>
      <c r="I97" s="11">
        <f t="shared" si="81"/>
        <v>296.955664386667</v>
      </c>
      <c r="J97" s="11">
        <f t="shared" si="82"/>
        <v>0.303565314958518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0.187815588465335</v>
      </c>
      <c r="P97" s="11">
        <f t="shared" si="85"/>
        <v>0.057014298266599</v>
      </c>
      <c r="Q97" s="16">
        <f t="shared" si="86"/>
        <v>0.0102625736879878</v>
      </c>
      <c r="R97" s="11">
        <f t="shared" si="87"/>
        <v>0.0136656</v>
      </c>
      <c r="S97" s="17">
        <f t="shared" si="88"/>
        <v>0.750978638917268</v>
      </c>
      <c r="T97" s="3">
        <v>0.01</v>
      </c>
      <c r="U97" s="18">
        <f t="shared" si="89"/>
        <v>0.00750978638917268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0.0420097863891727</v>
      </c>
      <c r="AR97" s="25">
        <f t="shared" si="93"/>
        <v>7.592</v>
      </c>
      <c r="AS97" s="1">
        <f t="shared" si="94"/>
        <v>0.18</v>
      </c>
      <c r="AT97" s="2">
        <f t="shared" si="95"/>
        <v>85.95</v>
      </c>
      <c r="AU97" s="1">
        <f t="shared" si="96"/>
        <v>33059.7725636331</v>
      </c>
    </row>
    <row r="98" s="1" customFormat="1" spans="1:47">
      <c r="A98" s="6"/>
      <c r="B98" s="6"/>
      <c r="C98" s="9">
        <v>7</v>
      </c>
      <c r="D98" s="12">
        <v>28.5466365674193</v>
      </c>
      <c r="E98" s="13">
        <f t="shared" si="97"/>
        <v>23.8056643866667</v>
      </c>
      <c r="F98" s="9" t="s">
        <v>107</v>
      </c>
      <c r="G98" s="6">
        <v>8</v>
      </c>
      <c r="H98" s="11">
        <f t="shared" si="80"/>
        <v>28.5466365674193</v>
      </c>
      <c r="I98" s="11">
        <f t="shared" si="81"/>
        <v>301.696636567419</v>
      </c>
      <c r="J98" s="11">
        <f t="shared" si="82"/>
        <v>0.508187491710423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0.206721290198736</v>
      </c>
      <c r="P98" s="11">
        <f t="shared" si="85"/>
        <v>0.105053173949238</v>
      </c>
      <c r="Q98" s="16">
        <f t="shared" si="86"/>
        <v>0.0189095713108629</v>
      </c>
      <c r="R98" s="11">
        <f t="shared" si="87"/>
        <v>0.0136656</v>
      </c>
      <c r="S98" s="17">
        <f t="shared" si="88"/>
        <v>1.38373516792991</v>
      </c>
      <c r="T98" s="3">
        <v>0.01</v>
      </c>
      <c r="U98" s="18">
        <f t="shared" si="89"/>
        <v>0.0138373516792991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0.0483373516792991</v>
      </c>
      <c r="AR98" s="25">
        <f t="shared" si="93"/>
        <v>7.592</v>
      </c>
      <c r="AS98" s="1">
        <f t="shared" si="94"/>
        <v>0.18</v>
      </c>
      <c r="AT98" s="2">
        <f t="shared" si="95"/>
        <v>85.95</v>
      </c>
      <c r="AU98" s="1">
        <f t="shared" si="96"/>
        <v>38039.2758497301</v>
      </c>
    </row>
    <row r="99" s="1" customFormat="1" spans="1:47">
      <c r="A99" s="6"/>
      <c r="B99" s="6"/>
      <c r="C99" s="9">
        <v>8</v>
      </c>
      <c r="D99" s="12">
        <v>28.1705701967742</v>
      </c>
      <c r="E99" s="13">
        <f t="shared" si="97"/>
        <v>28.5466365674193</v>
      </c>
      <c r="F99" s="9" t="s">
        <v>107</v>
      </c>
      <c r="G99" s="6">
        <v>9</v>
      </c>
      <c r="H99" s="11">
        <f t="shared" si="80"/>
        <v>28.1705701967742</v>
      </c>
      <c r="I99" s="11">
        <f t="shared" si="81"/>
        <v>301.320570196774</v>
      </c>
      <c r="J99" s="11">
        <f t="shared" si="82"/>
        <v>0.488124863596347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0.177588116249498</v>
      </c>
      <c r="P99" s="11">
        <f t="shared" si="85"/>
        <v>0.0866851750206184</v>
      </c>
      <c r="Q99" s="16">
        <f t="shared" si="86"/>
        <v>0.0156033315037113</v>
      </c>
      <c r="R99" s="11">
        <f t="shared" si="87"/>
        <v>0.0136656</v>
      </c>
      <c r="S99" s="17">
        <f t="shared" si="88"/>
        <v>1.14179629900709</v>
      </c>
      <c r="T99" s="3">
        <v>0.01</v>
      </c>
      <c r="U99" s="18">
        <f t="shared" si="89"/>
        <v>0.0114179629900709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0.0385179629900709</v>
      </c>
      <c r="AR99" s="25">
        <f t="shared" si="93"/>
        <v>7.592</v>
      </c>
      <c r="AS99" s="1">
        <f t="shared" si="94"/>
        <v>0.18</v>
      </c>
      <c r="AT99" s="2">
        <f t="shared" si="95"/>
        <v>85.95</v>
      </c>
      <c r="AU99" s="1">
        <f t="shared" si="96"/>
        <v>30311.8679126247</v>
      </c>
    </row>
    <row r="100" s="1" customFormat="1" spans="1:47">
      <c r="A100" s="6"/>
      <c r="B100" s="6"/>
      <c r="C100" s="9">
        <v>9</v>
      </c>
      <c r="D100" s="12">
        <v>24.7840421493333</v>
      </c>
      <c r="E100" s="13">
        <f t="shared" si="97"/>
        <v>28.1705701967742</v>
      </c>
      <c r="F100" s="9" t="s">
        <v>107</v>
      </c>
      <c r="G100" s="6">
        <v>10</v>
      </c>
      <c r="H100" s="11">
        <f t="shared" si="80"/>
        <v>24.7840421493333</v>
      </c>
      <c r="I100" s="11">
        <f t="shared" si="81"/>
        <v>297.934042149333</v>
      </c>
      <c r="J100" s="11">
        <f t="shared" si="82"/>
        <v>0.338076002837332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0.16682294122888</v>
      </c>
      <c r="P100" s="11">
        <f t="shared" si="85"/>
        <v>0.0563988331522267</v>
      </c>
      <c r="Q100" s="16">
        <f t="shared" si="86"/>
        <v>0.0101517899674008</v>
      </c>
      <c r="R100" s="11">
        <f t="shared" si="87"/>
        <v>0.0136656</v>
      </c>
      <c r="S100" s="17">
        <f t="shared" si="88"/>
        <v>0.742871880298034</v>
      </c>
      <c r="T100" s="3">
        <v>0.01</v>
      </c>
      <c r="U100" s="18">
        <f t="shared" si="89"/>
        <v>0.00742871880298034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0.0345287188029803</v>
      </c>
      <c r="AR100" s="25">
        <f t="shared" si="93"/>
        <v>7.592</v>
      </c>
      <c r="AS100" s="1">
        <f t="shared" si="94"/>
        <v>0.18</v>
      </c>
      <c r="AT100" s="2">
        <f t="shared" si="95"/>
        <v>85.95</v>
      </c>
      <c r="AU100" s="1">
        <f t="shared" si="96"/>
        <v>27172.5159458173</v>
      </c>
    </row>
    <row r="101" s="1" customFormat="1" spans="1:47">
      <c r="A101" s="6"/>
      <c r="B101" s="6"/>
      <c r="C101" s="9">
        <v>10</v>
      </c>
      <c r="D101" s="12">
        <v>17.51671783</v>
      </c>
      <c r="E101" s="13">
        <f t="shared" si="97"/>
        <v>24.7840421493333</v>
      </c>
      <c r="F101" s="9" t="s">
        <v>107</v>
      </c>
      <c r="G101" s="6">
        <v>11</v>
      </c>
      <c r="H101" s="11">
        <f t="shared" si="80"/>
        <v>17.51671783</v>
      </c>
      <c r="I101" s="11">
        <f t="shared" si="81"/>
        <v>290.66671783</v>
      </c>
      <c r="J101" s="11">
        <f t="shared" si="82"/>
        <v>0.149331903583763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0.10490290267282</v>
      </c>
      <c r="O101" s="11">
        <f t="shared" si="98"/>
        <v>0.0814412054038326</v>
      </c>
      <c r="P101" s="11">
        <f t="shared" si="85"/>
        <v>0.0121617702331105</v>
      </c>
      <c r="Q101" s="16">
        <f t="shared" si="86"/>
        <v>0.0021891186419599</v>
      </c>
      <c r="R101" s="11">
        <f t="shared" si="87"/>
        <v>0.0136656</v>
      </c>
      <c r="S101" s="17">
        <f t="shared" si="88"/>
        <v>0.160191915609991</v>
      </c>
      <c r="T101" s="3">
        <v>0.01</v>
      </c>
      <c r="U101" s="18">
        <f t="shared" si="89"/>
        <v>0.00160191915609991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0.0164019191560999</v>
      </c>
      <c r="AR101" s="25">
        <f t="shared" si="93"/>
        <v>7.592</v>
      </c>
      <c r="AS101" s="1">
        <f t="shared" si="94"/>
        <v>0.18</v>
      </c>
      <c r="AT101" s="2">
        <f t="shared" si="95"/>
        <v>85.95</v>
      </c>
      <c r="AU101" s="1">
        <f t="shared" si="96"/>
        <v>12907.5571078722</v>
      </c>
    </row>
    <row r="102" s="1" customFormat="1" spans="1:48">
      <c r="A102" s="6"/>
      <c r="B102" s="6"/>
      <c r="C102" s="9">
        <v>11</v>
      </c>
      <c r="D102" s="12">
        <v>12.7649883545667</v>
      </c>
      <c r="E102" s="13">
        <f t="shared" si="97"/>
        <v>17.51671783</v>
      </c>
      <c r="F102" s="9" t="s">
        <v>109</v>
      </c>
      <c r="G102" s="6">
        <v>12</v>
      </c>
      <c r="H102" s="11">
        <f t="shared" si="80"/>
        <v>12.7649883545667</v>
      </c>
      <c r="I102" s="11">
        <f t="shared" si="81"/>
        <v>285.914988354567</v>
      </c>
      <c r="J102" s="11">
        <f t="shared" si="82"/>
        <v>0.0855801527543921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0.145199435170722</v>
      </c>
      <c r="P102" s="11">
        <f t="shared" si="85"/>
        <v>0.0124261898417618</v>
      </c>
      <c r="Q102" s="16">
        <f t="shared" si="86"/>
        <v>0.00223671417151713</v>
      </c>
      <c r="R102" s="11">
        <f t="shared" si="87"/>
        <v>0.0136656</v>
      </c>
      <c r="S102" s="17">
        <f t="shared" si="88"/>
        <v>0.163674787167569</v>
      </c>
      <c r="T102" s="3">
        <v>0.01</v>
      </c>
      <c r="U102" s="18">
        <f t="shared" si="89"/>
        <v>0.00163674787167569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0.0164367478716757</v>
      </c>
      <c r="AR102" s="25">
        <f t="shared" si="93"/>
        <v>7.592</v>
      </c>
      <c r="AS102" s="1">
        <f t="shared" si="94"/>
        <v>0.18</v>
      </c>
      <c r="AT102" s="2">
        <f t="shared" si="95"/>
        <v>85.95</v>
      </c>
      <c r="AU102" s="1">
        <f t="shared" si="96"/>
        <v>12934.9657075007</v>
      </c>
      <c r="AV102" s="1">
        <f>SUM(AU91:AU102)</f>
        <v>263130.305739219</v>
      </c>
    </row>
    <row r="103" s="1" customFormat="1" spans="1:46">
      <c r="A103" s="6"/>
      <c r="B103" s="6"/>
      <c r="C103" s="9">
        <v>12</v>
      </c>
      <c r="D103" s="12">
        <v>8.12939297841935</v>
      </c>
      <c r="E103" s="13">
        <f t="shared" si="97"/>
        <v>12.7649883545667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55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</row>
    <row r="106" s="1" customFormat="1" spans="1:55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</row>
    <row r="107" s="1" customFormat="1" spans="1:55">
      <c r="A107" s="6" t="s">
        <v>105</v>
      </c>
      <c r="B107" s="6">
        <f>F9</f>
        <v>108.2955</v>
      </c>
      <c r="C107" s="9" t="s">
        <v>106</v>
      </c>
      <c r="D107" s="10">
        <v>8</v>
      </c>
      <c r="E107" s="9"/>
      <c r="F107" s="9"/>
      <c r="G107" s="6">
        <v>1</v>
      </c>
      <c r="H107" s="11">
        <f t="shared" ref="H107:H118" si="99">E108</f>
        <v>8</v>
      </c>
      <c r="I107" s="11">
        <f t="shared" ref="I107:I118" si="100">H107+273.15</f>
        <v>281.15</v>
      </c>
      <c r="J107" s="11">
        <f t="shared" ref="J107:J118" si="101">EXP(($C$18*(I107-$C$16))/($C$19*I107*$C$16))</f>
        <v>0.0480520561620816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107</v>
      </c>
      <c r="N107" s="6"/>
      <c r="O107" s="11">
        <f>L107</f>
        <v>2.43664875</v>
      </c>
      <c r="P107" s="11">
        <f t="shared" ref="P107:P118" si="104">O107*J107</f>
        <v>0.117085982582266</v>
      </c>
      <c r="Q107" s="16">
        <f t="shared" ref="Q107:Q118" si="105">P107*$B$109</f>
        <v>0.0526886921620197</v>
      </c>
      <c r="R107" s="11">
        <f t="shared" ref="R107:R118" si="106">L107*$B$109</f>
        <v>1.0964919375</v>
      </c>
      <c r="S107" s="17">
        <f t="shared" ref="S107:S118" si="107">Q107/R107</f>
        <v>0.0480520561620816</v>
      </c>
      <c r="T107" s="3">
        <v>0.27</v>
      </c>
      <c r="U107" s="18">
        <f t="shared" ref="U107:U118" si="108">S107*T107</f>
        <v>0.012974055163762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0.230311677631874</v>
      </c>
      <c r="AC107" s="25">
        <f t="shared" ref="AC107:AC118" si="110">$B$107/12</f>
        <v>9.024625</v>
      </c>
      <c r="AD107" s="1">
        <f t="shared" ref="AD107:AD118" si="111">$B$109</f>
        <v>0.45</v>
      </c>
      <c r="AE107" s="26">
        <f t="shared" ref="AE107:AE118" si="112">$E$9/12</f>
        <v>675.170833333333</v>
      </c>
      <c r="AF107" s="1">
        <f t="shared" ref="AF107:AF118" si="113">AE107*10000*AC107*AB107</f>
        <v>14033267.2660308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</row>
    <row r="108" s="1" customFormat="1" spans="1:55">
      <c r="A108" s="6" t="s">
        <v>108</v>
      </c>
      <c r="B108" s="6">
        <v>27</v>
      </c>
      <c r="C108" s="9">
        <v>1</v>
      </c>
      <c r="D108" s="12">
        <v>7.85112700554839</v>
      </c>
      <c r="E108" s="13">
        <f t="shared" ref="E108:E119" si="114">D107</f>
        <v>8</v>
      </c>
      <c r="F108" s="9" t="s">
        <v>107</v>
      </c>
      <c r="G108" s="6">
        <v>2</v>
      </c>
      <c r="H108" s="11">
        <f t="shared" si="99"/>
        <v>7.85112700554839</v>
      </c>
      <c r="I108" s="11">
        <f t="shared" si="100"/>
        <v>281.001127005548</v>
      </c>
      <c r="J108" s="11">
        <f t="shared" si="101"/>
        <v>0.0471784424975948</v>
      </c>
      <c r="K108" s="11">
        <f t="shared" si="102"/>
        <v>9.024625</v>
      </c>
      <c r="L108" s="11">
        <f t="shared" si="103"/>
        <v>2.43664875</v>
      </c>
      <c r="M108" s="6" t="s">
        <v>107</v>
      </c>
      <c r="N108" s="6"/>
      <c r="O108" s="11">
        <f t="shared" ref="O108:O118" si="115">L108+O107-P107-N108</f>
        <v>4.75621151741773</v>
      </c>
      <c r="P108" s="11">
        <f t="shared" si="104"/>
        <v>0.224390651580891</v>
      </c>
      <c r="Q108" s="16">
        <f t="shared" si="105"/>
        <v>0.100975793211401</v>
      </c>
      <c r="R108" s="11">
        <f t="shared" si="106"/>
        <v>1.0964919375</v>
      </c>
      <c r="S108" s="17">
        <f t="shared" si="107"/>
        <v>0.0920898638266556</v>
      </c>
      <c r="T108" s="3">
        <v>0.27</v>
      </c>
      <c r="U108" s="18">
        <f t="shared" si="108"/>
        <v>0.024864263233197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0.233896575364809</v>
      </c>
      <c r="AC108" s="25">
        <f t="shared" si="110"/>
        <v>9.024625</v>
      </c>
      <c r="AD108" s="1">
        <f t="shared" si="111"/>
        <v>0.45</v>
      </c>
      <c r="AE108" s="26">
        <f t="shared" si="112"/>
        <v>675.170833333333</v>
      </c>
      <c r="AF108" s="1">
        <f t="shared" si="113"/>
        <v>14251700.9491377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</row>
    <row r="109" s="1" customFormat="1" spans="1:55">
      <c r="A109" s="6" t="s">
        <v>70</v>
      </c>
      <c r="B109" s="6">
        <f>G9</f>
        <v>0.45</v>
      </c>
      <c r="C109" s="9">
        <v>2</v>
      </c>
      <c r="D109" s="12">
        <v>8.43534842564286</v>
      </c>
      <c r="E109" s="13">
        <f t="shared" si="114"/>
        <v>7.85112700554839</v>
      </c>
      <c r="F109" s="9" t="s">
        <v>107</v>
      </c>
      <c r="G109" s="6">
        <v>3</v>
      </c>
      <c r="H109" s="11">
        <f t="shared" si="99"/>
        <v>8.43534842564286</v>
      </c>
      <c r="I109" s="11">
        <f t="shared" si="100"/>
        <v>281.585348425643</v>
      </c>
      <c r="J109" s="11">
        <f t="shared" si="101"/>
        <v>0.0506950443339312</v>
      </c>
      <c r="K109" s="11">
        <f t="shared" si="102"/>
        <v>9.024625</v>
      </c>
      <c r="L109" s="11">
        <f t="shared" si="103"/>
        <v>2.43664875</v>
      </c>
      <c r="M109" s="6" t="s">
        <v>107</v>
      </c>
      <c r="N109" s="6"/>
      <c r="O109" s="11">
        <f t="shared" si="115"/>
        <v>6.96846961583684</v>
      </c>
      <c r="P109" s="11">
        <f t="shared" si="104"/>
        <v>0.353266876114501</v>
      </c>
      <c r="Q109" s="16">
        <f t="shared" si="105"/>
        <v>0.158970094251525</v>
      </c>
      <c r="R109" s="11">
        <f t="shared" si="106"/>
        <v>1.0964919375</v>
      </c>
      <c r="S109" s="17">
        <f t="shared" si="107"/>
        <v>0.144980632154922</v>
      </c>
      <c r="T109" s="3">
        <v>0.27</v>
      </c>
      <c r="U109" s="18">
        <f t="shared" si="108"/>
        <v>0.039144770681829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0.238202148360571</v>
      </c>
      <c r="AC109" s="25">
        <f t="shared" si="110"/>
        <v>9.024625</v>
      </c>
      <c r="AD109" s="1">
        <f t="shared" si="111"/>
        <v>0.45</v>
      </c>
      <c r="AE109" s="26">
        <f t="shared" si="112"/>
        <v>675.170833333333</v>
      </c>
      <c r="AF109" s="1">
        <f t="shared" si="113"/>
        <v>14514046.5549021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</row>
    <row r="110" s="1" customFormat="1" spans="1:55">
      <c r="A110" s="6"/>
      <c r="B110" s="6"/>
      <c r="C110" s="9">
        <v>3</v>
      </c>
      <c r="D110" s="12">
        <v>11.0627740159032</v>
      </c>
      <c r="E110" s="13">
        <f t="shared" si="114"/>
        <v>8.43534842564286</v>
      </c>
      <c r="F110" s="9" t="s">
        <v>107</v>
      </c>
      <c r="G110" s="6">
        <v>4</v>
      </c>
      <c r="H110" s="11">
        <f t="shared" si="99"/>
        <v>11.0627740159032</v>
      </c>
      <c r="I110" s="11">
        <f t="shared" si="100"/>
        <v>284.212774015903</v>
      </c>
      <c r="J110" s="11">
        <f t="shared" si="101"/>
        <v>0.0697900386946573</v>
      </c>
      <c r="K110" s="11">
        <f t="shared" si="102"/>
        <v>9.024625</v>
      </c>
      <c r="L110" s="11">
        <f t="shared" si="103"/>
        <v>2.43664875</v>
      </c>
      <c r="M110" s="6" t="s">
        <v>107</v>
      </c>
      <c r="N110" s="6"/>
      <c r="O110" s="11">
        <f t="shared" si="115"/>
        <v>9.05185148972234</v>
      </c>
      <c r="P110" s="11">
        <f t="shared" si="104"/>
        <v>0.631729065726014</v>
      </c>
      <c r="Q110" s="16">
        <f t="shared" si="105"/>
        <v>0.284278079576706</v>
      </c>
      <c r="R110" s="11">
        <f t="shared" si="106"/>
        <v>1.0964919375</v>
      </c>
      <c r="S110" s="17">
        <f t="shared" si="107"/>
        <v>0.259261440831804</v>
      </c>
      <c r="T110" s="3">
        <v>0.27</v>
      </c>
      <c r="U110" s="18">
        <f t="shared" si="108"/>
        <v>0.070000589024587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0.296305177590913</v>
      </c>
      <c r="AC110" s="25">
        <f t="shared" si="110"/>
        <v>9.024625</v>
      </c>
      <c r="AD110" s="1">
        <f t="shared" si="111"/>
        <v>0.45</v>
      </c>
      <c r="AE110" s="26">
        <f t="shared" si="112"/>
        <v>675.170833333333</v>
      </c>
      <c r="AF110" s="1">
        <f t="shared" si="113"/>
        <v>18054359.1718709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</row>
    <row r="111" s="1" customFormat="1" spans="1:55">
      <c r="A111" s="6"/>
      <c r="B111" s="6"/>
      <c r="C111" s="9">
        <v>4</v>
      </c>
      <c r="D111" s="12">
        <v>18.1916394293333</v>
      </c>
      <c r="E111" s="13">
        <f t="shared" si="114"/>
        <v>11.0627740159032</v>
      </c>
      <c r="F111" s="9" t="s">
        <v>107</v>
      </c>
      <c r="G111" s="6">
        <v>5</v>
      </c>
      <c r="H111" s="11">
        <f t="shared" si="99"/>
        <v>18.1916394293333</v>
      </c>
      <c r="I111" s="11">
        <f t="shared" si="100"/>
        <v>291.341639429333</v>
      </c>
      <c r="J111" s="11">
        <f t="shared" si="101"/>
        <v>0.161381813152959</v>
      </c>
      <c r="K111" s="11">
        <f t="shared" si="102"/>
        <v>9.024625</v>
      </c>
      <c r="L111" s="11">
        <f t="shared" si="103"/>
        <v>2.43664875</v>
      </c>
      <c r="M111" s="6" t="s">
        <v>109</v>
      </c>
      <c r="N111" s="11">
        <f>(O110-P110)*$C$24/100</f>
        <v>7.99911630279651</v>
      </c>
      <c r="O111" s="11">
        <f t="shared" si="115"/>
        <v>2.85765487119982</v>
      </c>
      <c r="P111" s="11">
        <f t="shared" si="104"/>
        <v>0.461173524479613</v>
      </c>
      <c r="Q111" s="16">
        <f t="shared" si="105"/>
        <v>0.207528086015826</v>
      </c>
      <c r="R111" s="11">
        <f t="shared" si="106"/>
        <v>1.0964919375</v>
      </c>
      <c r="S111" s="17">
        <f t="shared" si="107"/>
        <v>0.18926549199166</v>
      </c>
      <c r="T111" s="3">
        <v>0.27</v>
      </c>
      <c r="U111" s="18">
        <f t="shared" si="108"/>
        <v>0.0511016828377481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0.290607157375581</v>
      </c>
      <c r="AC111" s="25">
        <f t="shared" si="110"/>
        <v>9.024625</v>
      </c>
      <c r="AD111" s="1">
        <f t="shared" si="111"/>
        <v>0.45</v>
      </c>
      <c r="AE111" s="26">
        <f t="shared" si="112"/>
        <v>675.170833333333</v>
      </c>
      <c r="AF111" s="1">
        <f t="shared" si="113"/>
        <v>17707169.4792284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</row>
    <row r="112" s="1" customFormat="1" spans="1:55">
      <c r="A112" s="6"/>
      <c r="B112" s="6"/>
      <c r="C112" s="9">
        <v>5</v>
      </c>
      <c r="D112" s="12">
        <v>22.3032318367742</v>
      </c>
      <c r="E112" s="13">
        <f t="shared" si="114"/>
        <v>18.1916394293333</v>
      </c>
      <c r="F112" s="9" t="s">
        <v>109</v>
      </c>
      <c r="G112" s="6">
        <v>6</v>
      </c>
      <c r="H112" s="11">
        <f t="shared" si="99"/>
        <v>22.3032318367742</v>
      </c>
      <c r="I112" s="11">
        <f t="shared" si="100"/>
        <v>295.453231836774</v>
      </c>
      <c r="J112" s="11">
        <f t="shared" si="101"/>
        <v>0.256944576220613</v>
      </c>
      <c r="K112" s="11">
        <f t="shared" si="102"/>
        <v>9.024625</v>
      </c>
      <c r="L112" s="11">
        <f t="shared" si="103"/>
        <v>2.43664875</v>
      </c>
      <c r="M112" s="6" t="s">
        <v>107</v>
      </c>
      <c r="N112" s="6"/>
      <c r="O112" s="11">
        <f t="shared" si="115"/>
        <v>4.8331300967202</v>
      </c>
      <c r="P112" s="11">
        <f t="shared" si="104"/>
        <v>1.24184656452086</v>
      </c>
      <c r="Q112" s="16">
        <f t="shared" si="105"/>
        <v>0.558830954034388</v>
      </c>
      <c r="R112" s="11">
        <f t="shared" si="106"/>
        <v>1.0964919375</v>
      </c>
      <c r="S112" s="17">
        <f t="shared" si="107"/>
        <v>0.509653500333547</v>
      </c>
      <c r="T112" s="3">
        <v>0.27</v>
      </c>
      <c r="U112" s="18">
        <f t="shared" si="108"/>
        <v>0.137606445090058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0.331888343194652</v>
      </c>
      <c r="AC112" s="25">
        <f t="shared" si="110"/>
        <v>9.024625</v>
      </c>
      <c r="AD112" s="1">
        <f t="shared" si="111"/>
        <v>0.45</v>
      </c>
      <c r="AE112" s="26">
        <f t="shared" si="112"/>
        <v>675.170833333333</v>
      </c>
      <c r="AF112" s="1">
        <f t="shared" si="113"/>
        <v>20222499.6596792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</row>
    <row r="113" s="1" customFormat="1" spans="1:55">
      <c r="A113" s="6"/>
      <c r="B113" s="6"/>
      <c r="C113" s="9">
        <v>6</v>
      </c>
      <c r="D113" s="12">
        <v>23.8056643866667</v>
      </c>
      <c r="E113" s="13">
        <f t="shared" si="114"/>
        <v>22.3032318367742</v>
      </c>
      <c r="F113" s="9" t="s">
        <v>107</v>
      </c>
      <c r="G113" s="6">
        <v>7</v>
      </c>
      <c r="H113" s="11">
        <f t="shared" si="99"/>
        <v>23.8056643866667</v>
      </c>
      <c r="I113" s="11">
        <f t="shared" si="100"/>
        <v>296.955664386667</v>
      </c>
      <c r="J113" s="11">
        <f t="shared" si="101"/>
        <v>0.303565314958518</v>
      </c>
      <c r="K113" s="11">
        <f t="shared" si="102"/>
        <v>9.024625</v>
      </c>
      <c r="L113" s="11">
        <f t="shared" si="103"/>
        <v>2.43664875</v>
      </c>
      <c r="M113" s="6" t="s">
        <v>107</v>
      </c>
      <c r="N113" s="6"/>
      <c r="O113" s="11">
        <f t="shared" si="115"/>
        <v>6.02793228219934</v>
      </c>
      <c r="P113" s="11">
        <f t="shared" si="104"/>
        <v>1.82987116179446</v>
      </c>
      <c r="Q113" s="16">
        <f t="shared" si="105"/>
        <v>0.823442022807508</v>
      </c>
      <c r="R113" s="11">
        <f t="shared" si="106"/>
        <v>1.0964919375</v>
      </c>
      <c r="S113" s="17">
        <f t="shared" si="107"/>
        <v>0.750978638917268</v>
      </c>
      <c r="T113" s="3">
        <v>0.27</v>
      </c>
      <c r="U113" s="18">
        <f t="shared" si="108"/>
        <v>0.202764232507662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0.35153341610106</v>
      </c>
      <c r="AC113" s="25">
        <f t="shared" si="110"/>
        <v>9.024625</v>
      </c>
      <c r="AD113" s="1">
        <f t="shared" si="111"/>
        <v>0.45</v>
      </c>
      <c r="AE113" s="26">
        <f t="shared" si="112"/>
        <v>675.170833333333</v>
      </c>
      <c r="AF113" s="1">
        <f t="shared" si="113"/>
        <v>21419506.0876247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</row>
    <row r="114" s="1" customFormat="1" spans="1:55">
      <c r="A114" s="6"/>
      <c r="B114" s="6"/>
      <c r="C114" s="9">
        <v>7</v>
      </c>
      <c r="D114" s="12">
        <v>28.5466365674193</v>
      </c>
      <c r="E114" s="13">
        <f t="shared" si="114"/>
        <v>23.8056643866667</v>
      </c>
      <c r="F114" s="9" t="s">
        <v>107</v>
      </c>
      <c r="G114" s="6">
        <v>8</v>
      </c>
      <c r="H114" s="11">
        <f t="shared" si="99"/>
        <v>28.5466365674193</v>
      </c>
      <c r="I114" s="11">
        <f t="shared" si="100"/>
        <v>301.696636567419</v>
      </c>
      <c r="J114" s="11">
        <f t="shared" si="101"/>
        <v>0.508187491710423</v>
      </c>
      <c r="K114" s="11">
        <f t="shared" si="102"/>
        <v>9.024625</v>
      </c>
      <c r="L114" s="11">
        <f t="shared" si="103"/>
        <v>2.43664875</v>
      </c>
      <c r="M114" s="6" t="s">
        <v>107</v>
      </c>
      <c r="N114" s="6"/>
      <c r="O114" s="11">
        <f t="shared" si="115"/>
        <v>6.63470987040488</v>
      </c>
      <c r="P114" s="11">
        <f t="shared" si="104"/>
        <v>3.37167656726744</v>
      </c>
      <c r="Q114" s="16">
        <f t="shared" si="105"/>
        <v>1.51725445527035</v>
      </c>
      <c r="R114" s="11">
        <f t="shared" si="106"/>
        <v>1.0964919375</v>
      </c>
      <c r="S114" s="17">
        <f t="shared" si="107"/>
        <v>1.38373516792991</v>
      </c>
      <c r="T114" s="3">
        <v>0.27</v>
      </c>
      <c r="U114" s="18">
        <f t="shared" si="108"/>
        <v>0.373608495341074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0.403042961345334</v>
      </c>
      <c r="AC114" s="25">
        <f t="shared" si="110"/>
        <v>9.024625</v>
      </c>
      <c r="AD114" s="1">
        <f t="shared" si="111"/>
        <v>0.45</v>
      </c>
      <c r="AE114" s="26">
        <f t="shared" si="112"/>
        <v>675.170833333333</v>
      </c>
      <c r="AF114" s="1">
        <f t="shared" si="113"/>
        <v>24558066.9395846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</row>
    <row r="115" s="1" customFormat="1" spans="1:55">
      <c r="A115" s="6"/>
      <c r="B115" s="6"/>
      <c r="C115" s="9">
        <v>8</v>
      </c>
      <c r="D115" s="12">
        <v>28.1705701967742</v>
      </c>
      <c r="E115" s="13">
        <f t="shared" si="114"/>
        <v>28.5466365674193</v>
      </c>
      <c r="F115" s="9" t="s">
        <v>107</v>
      </c>
      <c r="G115" s="6">
        <v>9</v>
      </c>
      <c r="H115" s="11">
        <f t="shared" si="99"/>
        <v>28.1705701967742</v>
      </c>
      <c r="I115" s="11">
        <f t="shared" si="100"/>
        <v>301.320570196774</v>
      </c>
      <c r="J115" s="11">
        <f t="shared" si="101"/>
        <v>0.488124863596347</v>
      </c>
      <c r="K115" s="11">
        <f t="shared" si="102"/>
        <v>9.024625</v>
      </c>
      <c r="L115" s="11">
        <f t="shared" si="103"/>
        <v>2.43664875</v>
      </c>
      <c r="M115" s="6" t="s">
        <v>107</v>
      </c>
      <c r="N115" s="6"/>
      <c r="O115" s="11">
        <f t="shared" si="115"/>
        <v>5.69968205313744</v>
      </c>
      <c r="P115" s="11">
        <f t="shared" si="104"/>
        <v>2.78215652473026</v>
      </c>
      <c r="Q115" s="16">
        <f t="shared" si="105"/>
        <v>1.25197043612862</v>
      </c>
      <c r="R115" s="11">
        <f t="shared" si="106"/>
        <v>1.0964919375</v>
      </c>
      <c r="S115" s="17">
        <f t="shared" si="107"/>
        <v>1.14179629900709</v>
      </c>
      <c r="T115" s="3">
        <v>0.27</v>
      </c>
      <c r="U115" s="18">
        <f t="shared" si="108"/>
        <v>0.308285000731915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0.368147927720672</v>
      </c>
      <c r="AC115" s="25">
        <f t="shared" si="110"/>
        <v>9.024625</v>
      </c>
      <c r="AD115" s="1">
        <f t="shared" si="111"/>
        <v>0.45</v>
      </c>
      <c r="AE115" s="26">
        <f t="shared" si="112"/>
        <v>675.170833333333</v>
      </c>
      <c r="AF115" s="1">
        <f t="shared" si="113"/>
        <v>22431855.45892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</row>
    <row r="116" s="1" customFormat="1" spans="1:55">
      <c r="A116" s="6"/>
      <c r="B116" s="6"/>
      <c r="C116" s="9">
        <v>9</v>
      </c>
      <c r="D116" s="12">
        <v>24.7840421493333</v>
      </c>
      <c r="E116" s="13">
        <f t="shared" si="114"/>
        <v>28.1705701967742</v>
      </c>
      <c r="F116" s="9" t="s">
        <v>107</v>
      </c>
      <c r="G116" s="6">
        <v>10</v>
      </c>
      <c r="H116" s="11">
        <f t="shared" si="99"/>
        <v>24.7840421493333</v>
      </c>
      <c r="I116" s="11">
        <f t="shared" si="100"/>
        <v>297.934042149333</v>
      </c>
      <c r="J116" s="11">
        <f t="shared" si="101"/>
        <v>0.338076002837332</v>
      </c>
      <c r="K116" s="11">
        <f t="shared" si="102"/>
        <v>9.024625</v>
      </c>
      <c r="L116" s="11">
        <f t="shared" si="103"/>
        <v>2.43664875</v>
      </c>
      <c r="M116" s="6" t="s">
        <v>107</v>
      </c>
      <c r="N116" s="6"/>
      <c r="O116" s="11">
        <f t="shared" si="115"/>
        <v>5.35417427840718</v>
      </c>
      <c r="P116" s="11">
        <f t="shared" si="104"/>
        <v>1.81011783853835</v>
      </c>
      <c r="Q116" s="16">
        <f t="shared" si="105"/>
        <v>0.81455302734226</v>
      </c>
      <c r="R116" s="11">
        <f t="shared" si="106"/>
        <v>1.0964919375</v>
      </c>
      <c r="S116" s="17">
        <f t="shared" si="107"/>
        <v>0.742871880298034</v>
      </c>
      <c r="T116" s="3">
        <v>0.27</v>
      </c>
      <c r="U116" s="18">
        <f t="shared" si="108"/>
        <v>0.200575407680469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0.335673485415661</v>
      </c>
      <c r="AC116" s="25">
        <f t="shared" si="110"/>
        <v>9.024625</v>
      </c>
      <c r="AD116" s="1">
        <f t="shared" si="111"/>
        <v>0.45</v>
      </c>
      <c r="AE116" s="26">
        <f t="shared" si="112"/>
        <v>675.170833333333</v>
      </c>
      <c r="AF116" s="1">
        <f t="shared" si="113"/>
        <v>20453134.5670079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</row>
    <row r="117" s="1" customFormat="1" spans="1:55">
      <c r="A117" s="6"/>
      <c r="B117" s="6"/>
      <c r="C117" s="9">
        <v>10</v>
      </c>
      <c r="D117" s="12">
        <v>17.51671783</v>
      </c>
      <c r="E117" s="13">
        <f t="shared" si="114"/>
        <v>24.7840421493333</v>
      </c>
      <c r="F117" s="9" t="s">
        <v>107</v>
      </c>
      <c r="G117" s="6">
        <v>11</v>
      </c>
      <c r="H117" s="11">
        <f t="shared" si="99"/>
        <v>17.51671783</v>
      </c>
      <c r="I117" s="11">
        <f t="shared" si="100"/>
        <v>290.66671783</v>
      </c>
      <c r="J117" s="11">
        <f t="shared" si="101"/>
        <v>0.149331903583763</v>
      </c>
      <c r="K117" s="11">
        <f t="shared" si="102"/>
        <v>9.024625</v>
      </c>
      <c r="L117" s="11">
        <f t="shared" si="103"/>
        <v>2.43664875</v>
      </c>
      <c r="M117" s="6" t="s">
        <v>109</v>
      </c>
      <c r="N117" s="11">
        <f>(O116-P116)*$C$24/100</f>
        <v>3.36685361787538</v>
      </c>
      <c r="O117" s="11">
        <f t="shared" si="115"/>
        <v>2.61385157199344</v>
      </c>
      <c r="P117" s="11">
        <f t="shared" si="104"/>
        <v>0.390331430931191</v>
      </c>
      <c r="Q117" s="16">
        <f t="shared" si="105"/>
        <v>0.175649143919036</v>
      </c>
      <c r="R117" s="11">
        <f t="shared" si="106"/>
        <v>1.0964919375</v>
      </c>
      <c r="S117" s="17">
        <f t="shared" si="107"/>
        <v>0.160191915609991</v>
      </c>
      <c r="T117" s="3">
        <v>0.27</v>
      </c>
      <c r="U117" s="18">
        <f t="shared" si="108"/>
        <v>0.0432518172146976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0.239440422890231</v>
      </c>
      <c r="AC117" s="25">
        <f t="shared" si="110"/>
        <v>9.024625</v>
      </c>
      <c r="AD117" s="1">
        <f t="shared" si="111"/>
        <v>0.45</v>
      </c>
      <c r="AE117" s="26">
        <f t="shared" si="112"/>
        <v>675.170833333333</v>
      </c>
      <c r="AF117" s="1">
        <f t="shared" si="113"/>
        <v>14589496.6475857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</row>
    <row r="118" s="1" customFormat="1" spans="1:55">
      <c r="A118" s="6"/>
      <c r="B118" s="6"/>
      <c r="C118" s="9">
        <v>11</v>
      </c>
      <c r="D118" s="12">
        <v>12.7649883545667</v>
      </c>
      <c r="E118" s="13">
        <f t="shared" si="114"/>
        <v>17.51671783</v>
      </c>
      <c r="F118" s="9" t="s">
        <v>109</v>
      </c>
      <c r="G118" s="6">
        <v>12</v>
      </c>
      <c r="H118" s="11">
        <f t="shared" si="99"/>
        <v>12.7649883545667</v>
      </c>
      <c r="I118" s="11">
        <f t="shared" si="100"/>
        <v>285.914988354567</v>
      </c>
      <c r="J118" s="11">
        <f t="shared" si="101"/>
        <v>0.0855801527543921</v>
      </c>
      <c r="K118" s="11">
        <f t="shared" si="102"/>
        <v>9.024625</v>
      </c>
      <c r="L118" s="11">
        <f t="shared" si="103"/>
        <v>2.43664875</v>
      </c>
      <c r="M118" s="6" t="s">
        <v>107</v>
      </c>
      <c r="N118" s="6"/>
      <c r="O118" s="11">
        <f t="shared" si="115"/>
        <v>4.66016889106225</v>
      </c>
      <c r="P118" s="11">
        <f t="shared" si="104"/>
        <v>0.398817965558373</v>
      </c>
      <c r="Q118" s="16">
        <f t="shared" si="105"/>
        <v>0.179468084501268</v>
      </c>
      <c r="R118" s="11">
        <f t="shared" si="106"/>
        <v>1.0964919375</v>
      </c>
      <c r="S118" s="17">
        <f t="shared" si="107"/>
        <v>0.163674787167569</v>
      </c>
      <c r="T118" s="3">
        <v>0.27</v>
      </c>
      <c r="U118" s="18">
        <f t="shared" si="108"/>
        <v>0.0441921925352437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0.239723946049376</v>
      </c>
      <c r="AC118" s="25">
        <f t="shared" si="110"/>
        <v>9.024625</v>
      </c>
      <c r="AD118" s="1">
        <f t="shared" si="111"/>
        <v>0.45</v>
      </c>
      <c r="AE118" s="26">
        <f t="shared" si="112"/>
        <v>675.170833333333</v>
      </c>
      <c r="AF118" s="1">
        <f t="shared" si="113"/>
        <v>14606772.1774645</v>
      </c>
      <c r="AG118" s="1">
        <f>SUM(AF107:AF118)</f>
        <v>216841874.959036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</row>
    <row r="119" s="1" customFormat="1" spans="1:46">
      <c r="A119" s="6"/>
      <c r="B119" s="6"/>
      <c r="C119" s="9">
        <v>12</v>
      </c>
      <c r="D119" s="12">
        <v>8.12939297841935</v>
      </c>
      <c r="E119" s="13">
        <f t="shared" si="114"/>
        <v>12.7649883545667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8</v>
      </c>
      <c r="E123" s="9"/>
      <c r="F123" s="9"/>
      <c r="G123" s="6">
        <v>1</v>
      </c>
      <c r="H123" s="11">
        <f t="shared" ref="H123:H134" si="116">E124</f>
        <v>8</v>
      </c>
      <c r="I123" s="11">
        <f t="shared" ref="I123:I134" si="117">H123+273.15</f>
        <v>281.15</v>
      </c>
      <c r="J123" s="11">
        <f t="shared" ref="J123:J134" si="118">EXP(($C$18*(I123-$C$16))/($C$19*I123*$C$16))</f>
        <v>0.0480520561620816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0.0250456927128002</v>
      </c>
      <c r="Q123" s="16">
        <f t="shared" ref="Q123:Q134" si="122">P123*$B$125</f>
        <v>0.00651188010532805</v>
      </c>
      <c r="R123" s="11">
        <f t="shared" ref="R123:R134" si="123">L123*$B$125</f>
        <v>0.1355172</v>
      </c>
      <c r="S123" s="17">
        <f t="shared" ref="S123:S134" si="124">Q123/R123</f>
        <v>0.0480520561620816</v>
      </c>
      <c r="T123" s="3">
        <v>0.01</v>
      </c>
      <c r="U123" s="18">
        <f t="shared" ref="U123:U134" si="125">S123*T123</f>
        <v>0.000480520561620816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0.00597052056162082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7.85112700554839</v>
      </c>
      <c r="E124" s="13">
        <f t="shared" ref="E124:E135" si="133">D123</f>
        <v>8</v>
      </c>
      <c r="F124" s="9" t="s">
        <v>107</v>
      </c>
      <c r="G124" s="6">
        <v>2</v>
      </c>
      <c r="H124" s="11">
        <f t="shared" si="116"/>
        <v>7.85112700554839</v>
      </c>
      <c r="I124" s="11">
        <f t="shared" si="117"/>
        <v>281.001127005548</v>
      </c>
      <c r="J124" s="11">
        <f t="shared" si="118"/>
        <v>0.0471784424975948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1.0173943072872</v>
      </c>
      <c r="P124" s="11">
        <f t="shared" si="121"/>
        <v>0.0479990788237294</v>
      </c>
      <c r="Q124" s="16">
        <f t="shared" si="122"/>
        <v>0.0124797604941697</v>
      </c>
      <c r="R124" s="11">
        <f t="shared" si="123"/>
        <v>0.1355172</v>
      </c>
      <c r="S124" s="17">
        <f t="shared" si="124"/>
        <v>0.0920898638266556</v>
      </c>
      <c r="T124" s="3">
        <v>0.01</v>
      </c>
      <c r="U124" s="18">
        <f t="shared" si="125"/>
        <v>0.000920898638266556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0.00641089863826656</v>
      </c>
      <c r="AU124" s="25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8.43534842564286</v>
      </c>
      <c r="E125" s="13">
        <f t="shared" si="133"/>
        <v>7.85112700554839</v>
      </c>
      <c r="F125" s="9" t="s">
        <v>107</v>
      </c>
      <c r="G125" s="6">
        <v>3</v>
      </c>
      <c r="H125" s="11">
        <f t="shared" si="116"/>
        <v>8.43534842564286</v>
      </c>
      <c r="I125" s="11">
        <f t="shared" si="117"/>
        <v>281.585348425643</v>
      </c>
      <c r="J125" s="11">
        <f t="shared" si="118"/>
        <v>0.0506950443339312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1.49061522846347</v>
      </c>
      <c r="P125" s="11">
        <f t="shared" si="121"/>
        <v>0.0755668050917885</v>
      </c>
      <c r="Q125" s="16">
        <f t="shared" si="122"/>
        <v>0.019647369323865</v>
      </c>
      <c r="R125" s="11">
        <f t="shared" si="123"/>
        <v>0.1355172</v>
      </c>
      <c r="S125" s="17">
        <f t="shared" si="124"/>
        <v>0.144980632154922</v>
      </c>
      <c r="T125" s="3">
        <v>0.01</v>
      </c>
      <c r="U125" s="18">
        <f t="shared" si="125"/>
        <v>0.00144980632154922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0.00693980632154922</v>
      </c>
      <c r="AU125" s="25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spans="1:50">
      <c r="A126" s="6"/>
      <c r="B126" s="6"/>
      <c r="C126" s="9">
        <v>3</v>
      </c>
      <c r="D126" s="12">
        <v>11.0627740159032</v>
      </c>
      <c r="E126" s="13">
        <f t="shared" si="133"/>
        <v>8.43534842564286</v>
      </c>
      <c r="F126" s="9" t="s">
        <v>107</v>
      </c>
      <c r="G126" s="6">
        <v>4</v>
      </c>
      <c r="H126" s="11">
        <f t="shared" si="116"/>
        <v>11.0627740159032</v>
      </c>
      <c r="I126" s="11">
        <f t="shared" si="117"/>
        <v>284.212774015903</v>
      </c>
      <c r="J126" s="11">
        <f t="shared" si="118"/>
        <v>0.0697900386946573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1.93626842337168</v>
      </c>
      <c r="P126" s="11">
        <f t="shared" si="121"/>
        <v>0.135132248190353</v>
      </c>
      <c r="Q126" s="16">
        <f t="shared" si="122"/>
        <v>0.0351343845294917</v>
      </c>
      <c r="R126" s="11">
        <f t="shared" si="123"/>
        <v>0.1355172</v>
      </c>
      <c r="S126" s="17">
        <f t="shared" si="124"/>
        <v>0.259261440831804</v>
      </c>
      <c r="T126" s="3">
        <v>0.01</v>
      </c>
      <c r="U126" s="18">
        <f t="shared" si="125"/>
        <v>0.00259261440831804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0.010582614408318</v>
      </c>
      <c r="AU126" s="25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spans="1:50">
      <c r="A127" s="6"/>
      <c r="B127" s="6"/>
      <c r="C127" s="9">
        <v>4</v>
      </c>
      <c r="D127" s="12">
        <v>18.1916394293333</v>
      </c>
      <c r="E127" s="13">
        <f t="shared" si="133"/>
        <v>11.0627740159032</v>
      </c>
      <c r="F127" s="9" t="s">
        <v>107</v>
      </c>
      <c r="G127" s="6">
        <v>5</v>
      </c>
      <c r="H127" s="11">
        <f t="shared" si="116"/>
        <v>18.1916394293333</v>
      </c>
      <c r="I127" s="11">
        <f t="shared" si="117"/>
        <v>291.341639429333</v>
      </c>
      <c r="J127" s="11">
        <f t="shared" si="118"/>
        <v>0.161381813152959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1.71107936642226</v>
      </c>
      <c r="O127" s="11">
        <f t="shared" si="134"/>
        <v>0.611276808759067</v>
      </c>
      <c r="P127" s="11">
        <f t="shared" si="121"/>
        <v>0.0986489597358929</v>
      </c>
      <c r="Q127" s="16">
        <f t="shared" si="122"/>
        <v>0.0256487295313322</v>
      </c>
      <c r="R127" s="11">
        <f t="shared" si="123"/>
        <v>0.1355172</v>
      </c>
      <c r="S127" s="17">
        <f t="shared" si="124"/>
        <v>0.18926549199166</v>
      </c>
      <c r="T127" s="3">
        <v>0.01</v>
      </c>
      <c r="U127" s="18">
        <f t="shared" si="125"/>
        <v>0.0018926549199166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0.0118426549199166</v>
      </c>
      <c r="AU127" s="25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spans="1:50">
      <c r="A128" s="6"/>
      <c r="B128" s="6"/>
      <c r="C128" s="9">
        <v>5</v>
      </c>
      <c r="D128" s="12">
        <v>22.3032318367742</v>
      </c>
      <c r="E128" s="13">
        <f t="shared" si="133"/>
        <v>18.1916394293333</v>
      </c>
      <c r="F128" s="9" t="s">
        <v>109</v>
      </c>
      <c r="G128" s="6">
        <v>6</v>
      </c>
      <c r="H128" s="11">
        <f t="shared" si="116"/>
        <v>22.3032318367742</v>
      </c>
      <c r="I128" s="11">
        <f t="shared" si="117"/>
        <v>295.453231836774</v>
      </c>
      <c r="J128" s="11">
        <f t="shared" si="118"/>
        <v>0.256944576220613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1.03384784902317</v>
      </c>
      <c r="P128" s="11">
        <f t="shared" si="121"/>
        <v>0.265641597443851</v>
      </c>
      <c r="Q128" s="16">
        <f t="shared" si="122"/>
        <v>0.0690668153354014</v>
      </c>
      <c r="R128" s="11">
        <f t="shared" si="123"/>
        <v>0.1355172</v>
      </c>
      <c r="S128" s="17">
        <f t="shared" si="124"/>
        <v>0.509653500333547</v>
      </c>
      <c r="T128" s="3">
        <v>0.01</v>
      </c>
      <c r="U128" s="18">
        <f t="shared" si="125"/>
        <v>0.00509653500333547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0.0150465350033355</v>
      </c>
      <c r="AU128" s="25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spans="1:50">
      <c r="A129" s="6"/>
      <c r="B129" s="6"/>
      <c r="C129" s="9">
        <v>6</v>
      </c>
      <c r="D129" s="12">
        <v>23.8056643866667</v>
      </c>
      <c r="E129" s="13">
        <f t="shared" si="133"/>
        <v>22.3032318367742</v>
      </c>
      <c r="F129" s="9" t="s">
        <v>107</v>
      </c>
      <c r="G129" s="6">
        <v>7</v>
      </c>
      <c r="H129" s="11">
        <f t="shared" si="116"/>
        <v>23.8056643866667</v>
      </c>
      <c r="I129" s="11">
        <f t="shared" si="117"/>
        <v>296.955664386667</v>
      </c>
      <c r="J129" s="11">
        <f t="shared" si="118"/>
        <v>0.303565314958518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1.28942625157932</v>
      </c>
      <c r="P129" s="11">
        <f t="shared" si="121"/>
        <v>0.391425086176458</v>
      </c>
      <c r="Q129" s="16">
        <f t="shared" si="122"/>
        <v>0.101770522405879</v>
      </c>
      <c r="R129" s="11">
        <f t="shared" si="123"/>
        <v>0.1355172</v>
      </c>
      <c r="S129" s="17">
        <f t="shared" si="124"/>
        <v>0.750978638917268</v>
      </c>
      <c r="T129" s="3">
        <v>0.01</v>
      </c>
      <c r="U129" s="18">
        <f t="shared" si="125"/>
        <v>0.00750978638917268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0.0199597863891727</v>
      </c>
      <c r="AU129" s="25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spans="1:50">
      <c r="A130" s="6"/>
      <c r="B130" s="6"/>
      <c r="C130" s="9">
        <v>7</v>
      </c>
      <c r="D130" s="12">
        <v>28.5466365674193</v>
      </c>
      <c r="E130" s="13">
        <f t="shared" si="133"/>
        <v>23.8056643866667</v>
      </c>
      <c r="F130" s="9" t="s">
        <v>107</v>
      </c>
      <c r="G130" s="6">
        <v>8</v>
      </c>
      <c r="H130" s="11">
        <f t="shared" si="116"/>
        <v>28.5466365674193</v>
      </c>
      <c r="I130" s="11">
        <f t="shared" si="117"/>
        <v>301.696636567419</v>
      </c>
      <c r="J130" s="11">
        <f t="shared" si="118"/>
        <v>0.508187491710423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1.41922116540286</v>
      </c>
      <c r="P130" s="11">
        <f t="shared" si="121"/>
        <v>0.721230444228425</v>
      </c>
      <c r="Q130" s="16">
        <f t="shared" si="122"/>
        <v>0.187519915499391</v>
      </c>
      <c r="R130" s="11">
        <f t="shared" si="123"/>
        <v>0.1355172</v>
      </c>
      <c r="S130" s="17">
        <f t="shared" si="124"/>
        <v>1.38373516792991</v>
      </c>
      <c r="T130" s="3">
        <v>0.01</v>
      </c>
      <c r="U130" s="18">
        <f t="shared" si="125"/>
        <v>0.0138373516792991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0.0262873516792991</v>
      </c>
      <c r="AU130" s="25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spans="1:50">
      <c r="A131" s="6"/>
      <c r="B131" s="6"/>
      <c r="C131" s="9">
        <v>8</v>
      </c>
      <c r="D131" s="12">
        <v>28.1705701967742</v>
      </c>
      <c r="E131" s="13">
        <f t="shared" si="133"/>
        <v>28.5466365674193</v>
      </c>
      <c r="F131" s="9" t="s">
        <v>107</v>
      </c>
      <c r="G131" s="6">
        <v>9</v>
      </c>
      <c r="H131" s="11">
        <f t="shared" si="116"/>
        <v>28.1705701967742</v>
      </c>
      <c r="I131" s="11">
        <f t="shared" si="117"/>
        <v>301.320570196774</v>
      </c>
      <c r="J131" s="11">
        <f t="shared" si="118"/>
        <v>0.488124863596347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1.21921072117444</v>
      </c>
      <c r="P131" s="11">
        <f t="shared" si="121"/>
        <v>0.595127066968477</v>
      </c>
      <c r="Q131" s="16">
        <f t="shared" si="122"/>
        <v>0.154733037411804</v>
      </c>
      <c r="R131" s="11">
        <f t="shared" si="123"/>
        <v>0.1355172</v>
      </c>
      <c r="S131" s="17">
        <f t="shared" si="124"/>
        <v>1.14179629900709</v>
      </c>
      <c r="T131" s="3">
        <v>0.01</v>
      </c>
      <c r="U131" s="18">
        <f t="shared" si="125"/>
        <v>0.0114179629900709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0.0213679629900709</v>
      </c>
      <c r="AU131" s="25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spans="1:50">
      <c r="A132" s="6"/>
      <c r="B132" s="6"/>
      <c r="C132" s="9">
        <v>9</v>
      </c>
      <c r="D132" s="12">
        <v>24.7840421493333</v>
      </c>
      <c r="E132" s="13">
        <f t="shared" si="133"/>
        <v>28.1705701967742</v>
      </c>
      <c r="F132" s="9" t="s">
        <v>107</v>
      </c>
      <c r="G132" s="6">
        <v>10</v>
      </c>
      <c r="H132" s="11">
        <f t="shared" si="116"/>
        <v>24.7840421493333</v>
      </c>
      <c r="I132" s="11">
        <f t="shared" si="117"/>
        <v>297.934042149333</v>
      </c>
      <c r="J132" s="11">
        <f t="shared" si="118"/>
        <v>0.338076002837332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1.14530365420596</v>
      </c>
      <c r="P132" s="11">
        <f t="shared" si="121"/>
        <v>0.387199681448941</v>
      </c>
      <c r="Q132" s="16">
        <f t="shared" si="122"/>
        <v>0.100671917176725</v>
      </c>
      <c r="R132" s="11">
        <f t="shared" si="123"/>
        <v>0.1355172</v>
      </c>
      <c r="S132" s="17">
        <f t="shared" si="124"/>
        <v>0.742871880298034</v>
      </c>
      <c r="T132" s="3">
        <v>0.01</v>
      </c>
      <c r="U132" s="18">
        <f t="shared" si="125"/>
        <v>0.00742871880298034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0.0173787188029803</v>
      </c>
      <c r="AU132" s="25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spans="1:50">
      <c r="A133" s="6"/>
      <c r="B133" s="6"/>
      <c r="C133" s="9">
        <v>10</v>
      </c>
      <c r="D133" s="12">
        <v>17.51671783</v>
      </c>
      <c r="E133" s="13">
        <f t="shared" si="133"/>
        <v>24.7840421493333</v>
      </c>
      <c r="F133" s="9" t="s">
        <v>107</v>
      </c>
      <c r="G133" s="6">
        <v>11</v>
      </c>
      <c r="H133" s="11">
        <f t="shared" si="116"/>
        <v>17.51671783</v>
      </c>
      <c r="I133" s="11">
        <f t="shared" si="117"/>
        <v>290.66671783</v>
      </c>
      <c r="J133" s="11">
        <f t="shared" si="118"/>
        <v>0.149331903583763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0.72019877411917</v>
      </c>
      <c r="O133" s="11">
        <f t="shared" si="134"/>
        <v>0.559125198637851</v>
      </c>
      <c r="P133" s="11">
        <f t="shared" si="121"/>
        <v>0.0834952302542397</v>
      </c>
      <c r="Q133" s="16">
        <f t="shared" si="122"/>
        <v>0.0217087598661023</v>
      </c>
      <c r="R133" s="11">
        <f t="shared" si="123"/>
        <v>0.1355172</v>
      </c>
      <c r="S133" s="17">
        <f t="shared" si="124"/>
        <v>0.160191915609991</v>
      </c>
      <c r="T133" s="3">
        <v>0.01</v>
      </c>
      <c r="U133" s="18">
        <f t="shared" si="125"/>
        <v>0.00160191915609991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0.00905191915609991</v>
      </c>
      <c r="AU133" s="25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spans="1:51">
      <c r="A134" s="6"/>
      <c r="B134" s="6"/>
      <c r="C134" s="9">
        <v>11</v>
      </c>
      <c r="D134" s="12">
        <v>12.7649883545667</v>
      </c>
      <c r="E134" s="13">
        <f t="shared" si="133"/>
        <v>17.51671783</v>
      </c>
      <c r="F134" s="9" t="s">
        <v>109</v>
      </c>
      <c r="G134" s="6">
        <v>12</v>
      </c>
      <c r="H134" s="11">
        <f t="shared" si="116"/>
        <v>12.7649883545667</v>
      </c>
      <c r="I134" s="11">
        <f t="shared" si="117"/>
        <v>285.914988354567</v>
      </c>
      <c r="J134" s="11">
        <f t="shared" si="118"/>
        <v>0.0855801527543921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0.996849968383612</v>
      </c>
      <c r="P134" s="11">
        <f t="shared" si="121"/>
        <v>0.0853105725674804</v>
      </c>
      <c r="Q134" s="16">
        <f t="shared" si="122"/>
        <v>0.0221807488675449</v>
      </c>
      <c r="R134" s="11">
        <f t="shared" si="123"/>
        <v>0.1355172</v>
      </c>
      <c r="S134" s="17">
        <f t="shared" si="124"/>
        <v>0.163674787167569</v>
      </c>
      <c r="T134" s="3">
        <v>0.01</v>
      </c>
      <c r="U134" s="18">
        <f t="shared" si="125"/>
        <v>0.00163674787167569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0.00908674787167569</v>
      </c>
      <c r="AU134" s="25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8.12939297841935</v>
      </c>
      <c r="E135" s="13">
        <f t="shared" si="133"/>
        <v>12.7649883545667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8</v>
      </c>
      <c r="E139" s="9"/>
      <c r="F139" s="9"/>
      <c r="G139" s="6">
        <v>1</v>
      </c>
      <c r="H139" s="11">
        <f t="shared" ref="H139:H150" si="135">E140</f>
        <v>8</v>
      </c>
      <c r="I139" s="11">
        <f t="shared" ref="I139:I150" si="136">H139+273.15</f>
        <v>281.15</v>
      </c>
      <c r="J139" s="11">
        <f t="shared" ref="J139:J150" si="137">EXP(($C$18*(I139-$C$16))/($C$19*I139*$C$16))</f>
        <v>0.0480520561620816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0.0136804203893446</v>
      </c>
      <c r="Q139" s="16">
        <f t="shared" ref="Q139:Q150" si="141">P139*$B$125</f>
        <v>0.00355690930122961</v>
      </c>
      <c r="R139" s="11">
        <f t="shared" ref="R139:R150" si="142">L139*$B$125</f>
        <v>0.074022</v>
      </c>
      <c r="S139" s="17">
        <f t="shared" ref="S139:S150" si="143">Q139/R139</f>
        <v>0.0480520561620816</v>
      </c>
      <c r="T139" s="3">
        <v>0.01</v>
      </c>
      <c r="U139" s="18">
        <f t="shared" ref="U139:U150" si="144">S139*T139</f>
        <v>0.000480520561620816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0.00597052056162082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0.8</v>
      </c>
      <c r="AX139" s="1">
        <f t="shared" ref="AX139:AX150" si="151">AW139*10000*AV139*0.67*AU139*AT139</f>
        <v>236.885131934591</v>
      </c>
      <c r="AZ139" s="2">
        <f t="shared" ref="AZ139:AZ150" si="152">$E$12</f>
        <v>0.2</v>
      </c>
      <c r="BA139" s="1">
        <f t="shared" ref="BA139:BA150" si="153">AZ139*10000*AV139*0.67*AU139*AT139</f>
        <v>59.2212829836477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7.85112700554839</v>
      </c>
      <c r="E140" s="13">
        <f t="shared" ref="E140:E151" si="154">D139</f>
        <v>8</v>
      </c>
      <c r="F140" s="9" t="s">
        <v>107</v>
      </c>
      <c r="G140" s="6">
        <v>2</v>
      </c>
      <c r="H140" s="11">
        <f t="shared" si="135"/>
        <v>7.85112700554839</v>
      </c>
      <c r="I140" s="11">
        <f t="shared" si="136"/>
        <v>281.001127005548</v>
      </c>
      <c r="J140" s="11">
        <f t="shared" si="137"/>
        <v>0.0471784424975948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0.555719579610655</v>
      </c>
      <c r="P140" s="11">
        <f t="shared" si="140"/>
        <v>0.0262179842314489</v>
      </c>
      <c r="Q140" s="16">
        <f t="shared" si="141"/>
        <v>0.0068166759001767</v>
      </c>
      <c r="R140" s="11">
        <f t="shared" si="142"/>
        <v>0.074022</v>
      </c>
      <c r="S140" s="17">
        <f t="shared" si="143"/>
        <v>0.0920898638266556</v>
      </c>
      <c r="T140" s="3">
        <v>0.01</v>
      </c>
      <c r="U140" s="18">
        <f t="shared" si="144"/>
        <v>0.000920898638266556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0.00641089863826656</v>
      </c>
      <c r="AU140" s="25">
        <f t="shared" si="148"/>
        <v>28.47</v>
      </c>
      <c r="AV140" s="1">
        <f t="shared" si="149"/>
        <v>0.26</v>
      </c>
      <c r="AW140" s="2">
        <f t="shared" si="150"/>
        <v>0.8</v>
      </c>
      <c r="AX140" s="1">
        <f t="shared" si="151"/>
        <v>254.357480904947</v>
      </c>
      <c r="AZ140" s="2">
        <f t="shared" si="152"/>
        <v>0.2</v>
      </c>
      <c r="BA140" s="1">
        <f t="shared" si="153"/>
        <v>63.5893702262368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8.43534842564286</v>
      </c>
      <c r="E141" s="13">
        <f t="shared" si="154"/>
        <v>7.85112700554839</v>
      </c>
      <c r="F141" s="9" t="s">
        <v>107</v>
      </c>
      <c r="G141" s="6">
        <v>3</v>
      </c>
      <c r="H141" s="11">
        <f t="shared" si="135"/>
        <v>8.43534842564286</v>
      </c>
      <c r="I141" s="11">
        <f t="shared" si="136"/>
        <v>281.585348425643</v>
      </c>
      <c r="J141" s="11">
        <f t="shared" si="137"/>
        <v>0.0506950443339312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0.814201595379206</v>
      </c>
      <c r="P141" s="11">
        <f t="shared" si="140"/>
        <v>0.0412759859745063</v>
      </c>
      <c r="Q141" s="16">
        <f t="shared" si="141"/>
        <v>0.0107317563533716</v>
      </c>
      <c r="R141" s="11">
        <f t="shared" si="142"/>
        <v>0.074022</v>
      </c>
      <c r="S141" s="17">
        <f t="shared" si="143"/>
        <v>0.144980632154922</v>
      </c>
      <c r="T141" s="3">
        <v>0.01</v>
      </c>
      <c r="U141" s="18">
        <f t="shared" si="144"/>
        <v>0.00144980632154922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0.00693980632154922</v>
      </c>
      <c r="AU141" s="25">
        <f t="shared" si="148"/>
        <v>28.47</v>
      </c>
      <c r="AV141" s="1">
        <f t="shared" si="149"/>
        <v>0.26</v>
      </c>
      <c r="AW141" s="2">
        <f t="shared" si="150"/>
        <v>0.8</v>
      </c>
      <c r="AX141" s="1">
        <f t="shared" si="151"/>
        <v>275.342312134072</v>
      </c>
      <c r="AZ141" s="2">
        <f t="shared" si="152"/>
        <v>0.2</v>
      </c>
      <c r="BA141" s="1">
        <f t="shared" si="153"/>
        <v>68.835578033518</v>
      </c>
    </row>
    <row r="142" s="1" customFormat="1" spans="1:53">
      <c r="A142" s="6"/>
      <c r="B142" s="6"/>
      <c r="C142" s="9">
        <v>3</v>
      </c>
      <c r="D142" s="12">
        <v>11.0627740159032</v>
      </c>
      <c r="E142" s="13">
        <f t="shared" si="154"/>
        <v>8.43534842564286</v>
      </c>
      <c r="F142" s="9" t="s">
        <v>107</v>
      </c>
      <c r="G142" s="6">
        <v>4</v>
      </c>
      <c r="H142" s="11">
        <f t="shared" si="135"/>
        <v>11.0627740159032</v>
      </c>
      <c r="I142" s="11">
        <f t="shared" si="136"/>
        <v>284.212774015903</v>
      </c>
      <c r="J142" s="11">
        <f t="shared" si="137"/>
        <v>0.0697900386946573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1.0576256094047</v>
      </c>
      <c r="P142" s="11">
        <f t="shared" si="140"/>
        <v>0.0738117322048145</v>
      </c>
      <c r="Q142" s="16">
        <f t="shared" si="141"/>
        <v>0.0191910503732518</v>
      </c>
      <c r="R142" s="11">
        <f t="shared" si="142"/>
        <v>0.074022</v>
      </c>
      <c r="S142" s="17">
        <f t="shared" si="143"/>
        <v>0.259261440831804</v>
      </c>
      <c r="T142" s="3">
        <v>0.01</v>
      </c>
      <c r="U142" s="18">
        <f t="shared" si="144"/>
        <v>0.00259261440831804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0.012542614408318</v>
      </c>
      <c r="AU142" s="25">
        <f t="shared" si="148"/>
        <v>28.47</v>
      </c>
      <c r="AV142" s="1">
        <f t="shared" si="149"/>
        <v>0.26</v>
      </c>
      <c r="AW142" s="2">
        <f t="shared" si="150"/>
        <v>0.8</v>
      </c>
      <c r="AX142" s="1">
        <f t="shared" si="151"/>
        <v>497.638160400629</v>
      </c>
      <c r="AZ142" s="2">
        <f t="shared" si="152"/>
        <v>0.2</v>
      </c>
      <c r="BA142" s="1">
        <f t="shared" si="153"/>
        <v>124.409540100157</v>
      </c>
    </row>
    <row r="143" s="1" customFormat="1" spans="1:53">
      <c r="A143" s="6"/>
      <c r="B143" s="6"/>
      <c r="C143" s="9">
        <v>4</v>
      </c>
      <c r="D143" s="12">
        <v>18.1916394293333</v>
      </c>
      <c r="E143" s="13">
        <f t="shared" si="154"/>
        <v>11.0627740159032</v>
      </c>
      <c r="F143" s="9" t="s">
        <v>107</v>
      </c>
      <c r="G143" s="6">
        <v>5</v>
      </c>
      <c r="H143" s="11">
        <f t="shared" si="135"/>
        <v>18.1916394293333</v>
      </c>
      <c r="I143" s="11">
        <f t="shared" si="136"/>
        <v>291.341639429333</v>
      </c>
      <c r="J143" s="11">
        <f t="shared" si="137"/>
        <v>0.161381813152959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0.934623183339891</v>
      </c>
      <c r="O143" s="11">
        <f t="shared" si="155"/>
        <v>0.333890693859994</v>
      </c>
      <c r="P143" s="11">
        <f t="shared" si="140"/>
        <v>0.0538838855700255</v>
      </c>
      <c r="Q143" s="16">
        <f t="shared" si="141"/>
        <v>0.0140098102482066</v>
      </c>
      <c r="R143" s="11">
        <f t="shared" si="142"/>
        <v>0.074022</v>
      </c>
      <c r="S143" s="17">
        <f t="shared" si="143"/>
        <v>0.18926549199166</v>
      </c>
      <c r="T143" s="3">
        <v>0.01</v>
      </c>
      <c r="U143" s="18">
        <f t="shared" si="144"/>
        <v>0.0018926549199166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0.0118426549199166</v>
      </c>
      <c r="AU143" s="25">
        <f t="shared" si="148"/>
        <v>28.47</v>
      </c>
      <c r="AV143" s="1">
        <f t="shared" si="149"/>
        <v>0.26</v>
      </c>
      <c r="AW143" s="2">
        <f t="shared" si="150"/>
        <v>0.8</v>
      </c>
      <c r="AX143" s="1">
        <f t="shared" si="151"/>
        <v>469.866713330388</v>
      </c>
      <c r="AZ143" s="2">
        <f t="shared" si="152"/>
        <v>0.2</v>
      </c>
      <c r="BA143" s="1">
        <f t="shared" si="153"/>
        <v>117.466678332597</v>
      </c>
    </row>
    <row r="144" s="1" customFormat="1" spans="1:53">
      <c r="A144" s="6"/>
      <c r="B144" s="6"/>
      <c r="C144" s="9">
        <v>5</v>
      </c>
      <c r="D144" s="12">
        <v>22.3032318367742</v>
      </c>
      <c r="E144" s="13">
        <f t="shared" si="154"/>
        <v>18.1916394293333</v>
      </c>
      <c r="F144" s="9" t="s">
        <v>109</v>
      </c>
      <c r="G144" s="6">
        <v>6</v>
      </c>
      <c r="H144" s="11">
        <f t="shared" si="135"/>
        <v>22.3032318367742</v>
      </c>
      <c r="I144" s="11">
        <f t="shared" si="136"/>
        <v>295.453231836774</v>
      </c>
      <c r="J144" s="11">
        <f t="shared" si="137"/>
        <v>0.256944576220613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0.564706808289969</v>
      </c>
      <c r="P144" s="11">
        <f t="shared" si="140"/>
        <v>0.145098351544961</v>
      </c>
      <c r="Q144" s="16">
        <f t="shared" si="141"/>
        <v>0.0377255714016898</v>
      </c>
      <c r="R144" s="11">
        <f t="shared" si="142"/>
        <v>0.074022</v>
      </c>
      <c r="S144" s="17">
        <f t="shared" si="143"/>
        <v>0.509653500333547</v>
      </c>
      <c r="T144" s="3">
        <v>0.01</v>
      </c>
      <c r="U144" s="18">
        <f t="shared" si="144"/>
        <v>0.00509653500333547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0.0150465350033355</v>
      </c>
      <c r="AU144" s="25">
        <f t="shared" si="148"/>
        <v>28.47</v>
      </c>
      <c r="AV144" s="1">
        <f t="shared" si="149"/>
        <v>0.26</v>
      </c>
      <c r="AW144" s="2">
        <f t="shared" si="150"/>
        <v>0.8</v>
      </c>
      <c r="AX144" s="1">
        <f t="shared" si="151"/>
        <v>596.983193113057</v>
      </c>
      <c r="AZ144" s="2">
        <f t="shared" si="152"/>
        <v>0.2</v>
      </c>
      <c r="BA144" s="1">
        <f t="shared" si="153"/>
        <v>149.245798278264</v>
      </c>
    </row>
    <row r="145" s="1" customFormat="1" spans="1:53">
      <c r="A145" s="6"/>
      <c r="B145" s="6"/>
      <c r="C145" s="9">
        <v>6</v>
      </c>
      <c r="D145" s="12">
        <v>23.8056643866667</v>
      </c>
      <c r="E145" s="13">
        <f t="shared" si="154"/>
        <v>22.3032318367742</v>
      </c>
      <c r="F145" s="9" t="s">
        <v>107</v>
      </c>
      <c r="G145" s="6">
        <v>7</v>
      </c>
      <c r="H145" s="11">
        <f t="shared" si="135"/>
        <v>23.8056643866667</v>
      </c>
      <c r="I145" s="11">
        <f t="shared" si="136"/>
        <v>296.955664386667</v>
      </c>
      <c r="J145" s="11">
        <f t="shared" si="137"/>
        <v>0.303565314958518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0.704308456745008</v>
      </c>
      <c r="P145" s="11">
        <f t="shared" si="140"/>
        <v>0.213803618499746</v>
      </c>
      <c r="Q145" s="16">
        <f t="shared" si="141"/>
        <v>0.055588940809934</v>
      </c>
      <c r="R145" s="11">
        <f t="shared" si="142"/>
        <v>0.074022</v>
      </c>
      <c r="S145" s="17">
        <f t="shared" si="143"/>
        <v>0.750978638917268</v>
      </c>
      <c r="T145" s="3">
        <v>0.01</v>
      </c>
      <c r="U145" s="18">
        <f t="shared" si="144"/>
        <v>0.00750978638917268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0.0224097863891727</v>
      </c>
      <c r="AU145" s="25">
        <f t="shared" si="148"/>
        <v>28.47</v>
      </c>
      <c r="AV145" s="1">
        <f t="shared" si="149"/>
        <v>0.26</v>
      </c>
      <c r="AW145" s="2">
        <f t="shared" si="150"/>
        <v>0.8</v>
      </c>
      <c r="AX145" s="1">
        <f t="shared" si="151"/>
        <v>889.126023541246</v>
      </c>
      <c r="AZ145" s="2">
        <f t="shared" si="152"/>
        <v>0.2</v>
      </c>
      <c r="BA145" s="1">
        <f t="shared" si="153"/>
        <v>222.281505885312</v>
      </c>
    </row>
    <row r="146" s="1" customFormat="1" spans="1:53">
      <c r="A146" s="6"/>
      <c r="B146" s="6"/>
      <c r="C146" s="9">
        <v>7</v>
      </c>
      <c r="D146" s="12">
        <v>28.5466365674193</v>
      </c>
      <c r="E146" s="13">
        <f t="shared" si="154"/>
        <v>23.8056643866667</v>
      </c>
      <c r="F146" s="9" t="s">
        <v>107</v>
      </c>
      <c r="G146" s="6">
        <v>8</v>
      </c>
      <c r="H146" s="11">
        <f t="shared" si="135"/>
        <v>28.5466365674193</v>
      </c>
      <c r="I146" s="11">
        <f t="shared" si="136"/>
        <v>301.696636567419</v>
      </c>
      <c r="J146" s="11">
        <f t="shared" si="137"/>
        <v>0.508187491710423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0.775204838245262</v>
      </c>
      <c r="P146" s="11">
        <f t="shared" si="140"/>
        <v>0.393949402309644</v>
      </c>
      <c r="Q146" s="16">
        <f t="shared" si="141"/>
        <v>0.102426844600507</v>
      </c>
      <c r="R146" s="11">
        <f t="shared" si="142"/>
        <v>0.074022</v>
      </c>
      <c r="S146" s="17">
        <f t="shared" si="143"/>
        <v>1.38373516792991</v>
      </c>
      <c r="T146" s="3">
        <v>0.01</v>
      </c>
      <c r="U146" s="18">
        <f t="shared" si="144"/>
        <v>0.0138373516792991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0.0287373516792991</v>
      </c>
      <c r="AU146" s="25">
        <f t="shared" si="148"/>
        <v>28.47</v>
      </c>
      <c r="AV146" s="1">
        <f t="shared" si="149"/>
        <v>0.26</v>
      </c>
      <c r="AW146" s="2">
        <f t="shared" si="150"/>
        <v>0.8</v>
      </c>
      <c r="AX146" s="1">
        <f t="shared" si="151"/>
        <v>1140.17718785872</v>
      </c>
      <c r="AZ146" s="2">
        <f t="shared" si="152"/>
        <v>0.2</v>
      </c>
      <c r="BA146" s="1">
        <f t="shared" si="153"/>
        <v>285.04429696468</v>
      </c>
    </row>
    <row r="147" s="1" customFormat="1" spans="1:53">
      <c r="A147" s="6"/>
      <c r="B147" s="6"/>
      <c r="C147" s="9">
        <v>8</v>
      </c>
      <c r="D147" s="12">
        <v>28.1705701967742</v>
      </c>
      <c r="E147" s="13">
        <f t="shared" si="154"/>
        <v>28.5466365674193</v>
      </c>
      <c r="F147" s="9" t="s">
        <v>107</v>
      </c>
      <c r="G147" s="6">
        <v>9</v>
      </c>
      <c r="H147" s="11">
        <f t="shared" si="135"/>
        <v>28.1705701967742</v>
      </c>
      <c r="I147" s="11">
        <f t="shared" si="136"/>
        <v>301.320570196774</v>
      </c>
      <c r="J147" s="11">
        <f t="shared" si="137"/>
        <v>0.488124863596347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0.665955435935618</v>
      </c>
      <c r="P147" s="11">
        <f t="shared" si="140"/>
        <v>0.325069406327319</v>
      </c>
      <c r="Q147" s="16">
        <f t="shared" si="141"/>
        <v>0.084518045645103</v>
      </c>
      <c r="R147" s="11">
        <f t="shared" si="142"/>
        <v>0.074022</v>
      </c>
      <c r="S147" s="17">
        <f t="shared" si="143"/>
        <v>1.14179629900709</v>
      </c>
      <c r="T147" s="3">
        <v>0.01</v>
      </c>
      <c r="U147" s="18">
        <f t="shared" si="144"/>
        <v>0.0114179629900709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0.0213679629900709</v>
      </c>
      <c r="AU147" s="25">
        <f t="shared" si="148"/>
        <v>28.47</v>
      </c>
      <c r="AV147" s="1">
        <f t="shared" si="149"/>
        <v>0.26</v>
      </c>
      <c r="AW147" s="2">
        <f t="shared" si="150"/>
        <v>0.8</v>
      </c>
      <c r="AX147" s="1">
        <f t="shared" si="151"/>
        <v>847.790855057752</v>
      </c>
      <c r="AZ147" s="2">
        <f t="shared" si="152"/>
        <v>0.2</v>
      </c>
      <c r="BA147" s="1">
        <f t="shared" si="153"/>
        <v>211.947713764438</v>
      </c>
    </row>
    <row r="148" s="1" customFormat="1" spans="1:53">
      <c r="A148" s="6"/>
      <c r="B148" s="6"/>
      <c r="C148" s="9">
        <v>9</v>
      </c>
      <c r="D148" s="12">
        <v>24.7840421493333</v>
      </c>
      <c r="E148" s="13">
        <f t="shared" si="154"/>
        <v>28.1705701967742</v>
      </c>
      <c r="F148" s="9" t="s">
        <v>107</v>
      </c>
      <c r="G148" s="6">
        <v>10</v>
      </c>
      <c r="H148" s="11">
        <f t="shared" si="135"/>
        <v>24.7840421493333</v>
      </c>
      <c r="I148" s="11">
        <f t="shared" si="136"/>
        <v>297.934042149333</v>
      </c>
      <c r="J148" s="11">
        <f t="shared" si="137"/>
        <v>0.338076002837332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0.625586029608299</v>
      </c>
      <c r="P148" s="11">
        <f t="shared" si="140"/>
        <v>0.21149562432085</v>
      </c>
      <c r="Q148" s="16">
        <f t="shared" si="141"/>
        <v>0.0549888623234211</v>
      </c>
      <c r="R148" s="11">
        <f t="shared" si="142"/>
        <v>0.074022</v>
      </c>
      <c r="S148" s="17">
        <f t="shared" si="143"/>
        <v>0.742871880298034</v>
      </c>
      <c r="T148" s="3">
        <v>0.01</v>
      </c>
      <c r="U148" s="18">
        <f t="shared" si="144"/>
        <v>0.00742871880298034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0.0173787188029803</v>
      </c>
      <c r="AU148" s="25">
        <f t="shared" si="148"/>
        <v>28.47</v>
      </c>
      <c r="AV148" s="1">
        <f t="shared" si="149"/>
        <v>0.26</v>
      </c>
      <c r="AW148" s="2">
        <f t="shared" si="150"/>
        <v>0.8</v>
      </c>
      <c r="AX148" s="1">
        <f t="shared" si="151"/>
        <v>689.514432453537</v>
      </c>
      <c r="AZ148" s="2">
        <f t="shared" si="152"/>
        <v>0.2</v>
      </c>
      <c r="BA148" s="1">
        <f t="shared" si="153"/>
        <v>172.378608113384</v>
      </c>
    </row>
    <row r="149" s="1" customFormat="1" spans="1:53">
      <c r="A149" s="6"/>
      <c r="B149" s="6"/>
      <c r="C149" s="9">
        <v>10</v>
      </c>
      <c r="D149" s="12">
        <v>17.51671783</v>
      </c>
      <c r="E149" s="13">
        <f t="shared" si="154"/>
        <v>24.7840421493333</v>
      </c>
      <c r="F149" s="9" t="s">
        <v>107</v>
      </c>
      <c r="G149" s="6">
        <v>11</v>
      </c>
      <c r="H149" s="11">
        <f t="shared" si="135"/>
        <v>17.51671783</v>
      </c>
      <c r="I149" s="11">
        <f t="shared" si="136"/>
        <v>290.66671783</v>
      </c>
      <c r="J149" s="11">
        <f t="shared" si="137"/>
        <v>0.149331903583763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0.393385885023076</v>
      </c>
      <c r="O149" s="11">
        <f t="shared" si="155"/>
        <v>0.305404520264372</v>
      </c>
      <c r="P149" s="11">
        <f t="shared" si="140"/>
        <v>0.0456066383741645</v>
      </c>
      <c r="Q149" s="16">
        <f t="shared" si="141"/>
        <v>0.0118577259772828</v>
      </c>
      <c r="R149" s="11">
        <f t="shared" si="142"/>
        <v>0.074022</v>
      </c>
      <c r="S149" s="17">
        <f t="shared" si="143"/>
        <v>0.160191915609991</v>
      </c>
      <c r="T149" s="3">
        <v>0.01</v>
      </c>
      <c r="U149" s="18">
        <f t="shared" si="144"/>
        <v>0.00160191915609991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0.00709191915609991</v>
      </c>
      <c r="AU149" s="25">
        <f t="shared" si="148"/>
        <v>28.47</v>
      </c>
      <c r="AV149" s="1">
        <f t="shared" si="149"/>
        <v>0.26</v>
      </c>
      <c r="AW149" s="2">
        <f t="shared" si="150"/>
        <v>0.8</v>
      </c>
      <c r="AX149" s="1">
        <f t="shared" si="151"/>
        <v>281.377509318236</v>
      </c>
      <c r="AZ149" s="2">
        <f t="shared" si="152"/>
        <v>0.2</v>
      </c>
      <c r="BA149" s="1">
        <f t="shared" si="153"/>
        <v>70.3443773295589</v>
      </c>
    </row>
    <row r="150" s="1" customFormat="1" spans="1:54">
      <c r="A150" s="6"/>
      <c r="B150" s="6"/>
      <c r="C150" s="9">
        <v>11</v>
      </c>
      <c r="D150" s="12">
        <v>12.7649883545667</v>
      </c>
      <c r="E150" s="13">
        <f t="shared" si="154"/>
        <v>17.51671783</v>
      </c>
      <c r="F150" s="9" t="s">
        <v>109</v>
      </c>
      <c r="G150" s="6">
        <v>12</v>
      </c>
      <c r="H150" s="11">
        <f t="shared" si="135"/>
        <v>12.7649883545667</v>
      </c>
      <c r="I150" s="11">
        <f t="shared" si="136"/>
        <v>285.914988354567</v>
      </c>
      <c r="J150" s="11">
        <f t="shared" si="137"/>
        <v>0.0855801527543921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0.544497881890208</v>
      </c>
      <c r="P150" s="11">
        <f t="shared" si="140"/>
        <v>0.0465982119066069</v>
      </c>
      <c r="Q150" s="16">
        <f t="shared" si="141"/>
        <v>0.0121155350957178</v>
      </c>
      <c r="R150" s="11">
        <f t="shared" si="142"/>
        <v>0.074022</v>
      </c>
      <c r="S150" s="17">
        <f t="shared" si="143"/>
        <v>0.163674787167569</v>
      </c>
      <c r="T150" s="3">
        <v>0.01</v>
      </c>
      <c r="U150" s="18">
        <f t="shared" si="144"/>
        <v>0.00163674787167569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0.00712674787167569</v>
      </c>
      <c r="AU150" s="25">
        <f t="shared" si="148"/>
        <v>28.47</v>
      </c>
      <c r="AV150" s="1">
        <f t="shared" si="149"/>
        <v>0.26</v>
      </c>
      <c r="AW150" s="2">
        <f t="shared" si="150"/>
        <v>0.8</v>
      </c>
      <c r="AX150" s="1">
        <f t="shared" si="151"/>
        <v>282.759366193047</v>
      </c>
      <c r="AY150" s="1">
        <f>SUM(AX139:AX150)</f>
        <v>6461.81836624022</v>
      </c>
      <c r="AZ150" s="2">
        <f t="shared" si="152"/>
        <v>0.2</v>
      </c>
      <c r="BA150" s="1">
        <f t="shared" si="153"/>
        <v>70.6898415482619</v>
      </c>
      <c r="BB150" s="1">
        <f>SUM(BA139:BA150)</f>
        <v>1615.45459156006</v>
      </c>
    </row>
    <row r="151" s="1" customFormat="1" spans="1:46">
      <c r="A151" s="6"/>
      <c r="B151" s="6"/>
      <c r="C151" s="9">
        <v>12</v>
      </c>
      <c r="D151" s="12">
        <v>8.12939297841935</v>
      </c>
      <c r="E151" s="13">
        <f t="shared" si="154"/>
        <v>12.7649883545667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186.6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40</v>
      </c>
      <c r="C4" s="3"/>
      <c r="D4" s="3"/>
      <c r="E4" s="3">
        <v>5.4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101.2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76.1</v>
      </c>
      <c r="F7" s="3">
        <v>91.104</v>
      </c>
      <c r="G7" s="3">
        <v>0.13</v>
      </c>
      <c r="L7" s="2"/>
    </row>
    <row r="8" s="1" customFormat="1" spans="1:12">
      <c r="A8" s="4"/>
      <c r="B8" s="5" t="s">
        <v>44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4609.32</v>
      </c>
      <c r="F9" s="3">
        <v>122.786</v>
      </c>
      <c r="G9" s="3">
        <v>0.45</v>
      </c>
      <c r="L9" s="2"/>
    </row>
    <row r="10" s="1" customFormat="1" spans="1:12">
      <c r="A10" s="4" t="s">
        <v>46</v>
      </c>
      <c r="B10" s="5"/>
      <c r="C10" s="3"/>
      <c r="D10" s="3"/>
      <c r="E10" s="3">
        <v>25.7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149764314.263312</v>
      </c>
      <c r="J16" s="7" t="s">
        <v>35</v>
      </c>
      <c r="K16" s="7">
        <f>I16/(10000*1000)</f>
        <v>14.9764314263312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74959193.0136986</v>
      </c>
      <c r="J17" s="7" t="s">
        <v>35</v>
      </c>
      <c r="K17" s="7">
        <f>I17/(10000*1000)</f>
        <v>7.49591930136986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15</v>
      </c>
      <c r="E29" s="9"/>
      <c r="F29" s="9"/>
      <c r="G29" s="6">
        <v>1</v>
      </c>
      <c r="H29" s="11">
        <f t="shared" ref="H29:H40" si="0">E30</f>
        <v>15</v>
      </c>
      <c r="I29" s="11">
        <f t="shared" ref="I29:I40" si="1">H29+273.15</f>
        <v>288.15</v>
      </c>
      <c r="J29" s="11">
        <f t="shared" ref="J29:J40" si="2">EXP(($C$18*(I29-$C$16))/($C$19*I29*$C$16))</f>
        <v>0.11145232763902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0.110717671046</v>
      </c>
      <c r="Q29" s="16">
        <f t="shared" ref="Q29:Q40" si="6">P29*$B$31</f>
        <v>0.01439329723598</v>
      </c>
      <c r="R29" s="11">
        <f t="shared" ref="R29:R40" si="7">L29*$B$31</f>
        <v>0.129143083333333</v>
      </c>
      <c r="S29" s="17">
        <f t="shared" ref="S29:S40" si="8">Q29/R29</f>
        <v>0.111452327639021</v>
      </c>
      <c r="T29" s="3">
        <v>0.01</v>
      </c>
      <c r="U29" s="18">
        <f t="shared" ref="U29:U40" si="9">S29*T29</f>
        <v>0.00111452327639021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0.0230145232763902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0.45</v>
      </c>
      <c r="AU29" s="1">
        <f t="shared" ref="AU29:AU40" si="17">AT29*10000*AS29*0.67*AR29*AQ29</f>
        <v>896.108198953979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15.1236415558065</v>
      </c>
      <c r="E30" s="13">
        <f t="shared" ref="E30:E41" si="18">D29</f>
        <v>15</v>
      </c>
      <c r="F30" s="9" t="s">
        <v>107</v>
      </c>
      <c r="G30" s="6">
        <v>2</v>
      </c>
      <c r="H30" s="11">
        <f t="shared" si="0"/>
        <v>15.1236415558065</v>
      </c>
      <c r="I30" s="11">
        <f t="shared" si="1"/>
        <v>288.273641555806</v>
      </c>
      <c r="J30" s="11">
        <f t="shared" si="2"/>
        <v>0.113079361962026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1.87609899562067</v>
      </c>
      <c r="P30" s="11">
        <f t="shared" si="5"/>
        <v>0.212148077402382</v>
      </c>
      <c r="Q30" s="16">
        <f t="shared" si="6"/>
        <v>0.0275792500623096</v>
      </c>
      <c r="R30" s="11">
        <f t="shared" si="7"/>
        <v>0.129143083333333</v>
      </c>
      <c r="S30" s="17">
        <f t="shared" si="8"/>
        <v>0.213555765825449</v>
      </c>
      <c r="T30" s="3">
        <v>0.01</v>
      </c>
      <c r="U30" s="18">
        <f t="shared" si="9"/>
        <v>0.00213555765825449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0.0240355576582545</v>
      </c>
      <c r="AR30" s="25">
        <f t="shared" si="15"/>
        <v>99.3408333333333</v>
      </c>
      <c r="AS30" s="1">
        <f t="shared" si="16"/>
        <v>0.13</v>
      </c>
      <c r="AT30" s="2">
        <f>$E$4/12</f>
        <v>0.45</v>
      </c>
      <c r="AU30" s="1">
        <f t="shared" si="17"/>
        <v>935.863846725363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14.5025611109643</v>
      </c>
      <c r="E31" s="13">
        <f t="shared" si="18"/>
        <v>15.1236415558065</v>
      </c>
      <c r="F31" s="9" t="s">
        <v>107</v>
      </c>
      <c r="G31" s="6">
        <v>3</v>
      </c>
      <c r="H31" s="11">
        <f t="shared" si="0"/>
        <v>14.5025611109643</v>
      </c>
      <c r="I31" s="11">
        <f t="shared" si="1"/>
        <v>287.652561110964</v>
      </c>
      <c r="J31" s="11">
        <f t="shared" si="2"/>
        <v>0.105126305748036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2.65735925155162</v>
      </c>
      <c r="P31" s="11">
        <f t="shared" si="5"/>
        <v>0.279358361160989</v>
      </c>
      <c r="Q31" s="16">
        <f t="shared" si="6"/>
        <v>0.0363165869509285</v>
      </c>
      <c r="R31" s="11">
        <f t="shared" si="7"/>
        <v>0.129143083333333</v>
      </c>
      <c r="S31" s="17">
        <f t="shared" si="8"/>
        <v>0.281212017039978</v>
      </c>
      <c r="T31" s="3">
        <v>0.01</v>
      </c>
      <c r="U31" s="18">
        <f t="shared" si="9"/>
        <v>0.00281212017039978</v>
      </c>
      <c r="V31" s="17"/>
      <c r="W31" s="3"/>
      <c r="X31" s="18"/>
      <c r="Y31" s="19">
        <v>0.04</v>
      </c>
      <c r="Z31" s="3">
        <v>0.21</v>
      </c>
      <c r="AA31" s="20">
        <f t="shared" si="10"/>
        <v>0.0084</v>
      </c>
      <c r="AB31" s="3">
        <v>0.015</v>
      </c>
      <c r="AC31" s="3">
        <v>0.29</v>
      </c>
      <c r="AD31" s="20">
        <f t="shared" si="11"/>
        <v>0.00435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0.0303621201703998</v>
      </c>
      <c r="AR31" s="25">
        <f t="shared" si="15"/>
        <v>99.3408333333333</v>
      </c>
      <c r="AS31" s="1">
        <f t="shared" si="16"/>
        <v>0.13</v>
      </c>
      <c r="AT31" s="2">
        <f>$E$4/12</f>
        <v>0.45</v>
      </c>
      <c r="AU31" s="1">
        <f t="shared" si="17"/>
        <v>1182.1989313258</v>
      </c>
    </row>
    <row r="32" s="1" customFormat="1" spans="1:47">
      <c r="A32" s="6"/>
      <c r="B32" s="6"/>
      <c r="C32" s="9">
        <v>3</v>
      </c>
      <c r="D32" s="12">
        <v>17.0496054796774</v>
      </c>
      <c r="E32" s="13">
        <f t="shared" si="18"/>
        <v>14.5025611109643</v>
      </c>
      <c r="F32" s="9" t="s">
        <v>107</v>
      </c>
      <c r="G32" s="6">
        <v>4</v>
      </c>
      <c r="H32" s="11">
        <f t="shared" si="0"/>
        <v>17.0496054796774</v>
      </c>
      <c r="I32" s="11">
        <f t="shared" si="1"/>
        <v>290.199605479677</v>
      </c>
      <c r="J32" s="11">
        <f t="shared" si="2"/>
        <v>0.141493244940335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3.37140922372396</v>
      </c>
      <c r="P32" s="11">
        <f t="shared" si="5"/>
        <v>0.47703163108648</v>
      </c>
      <c r="Q32" s="16">
        <f t="shared" si="6"/>
        <v>0.0620141120412424</v>
      </c>
      <c r="R32" s="11">
        <f t="shared" si="7"/>
        <v>0.129143083333333</v>
      </c>
      <c r="S32" s="17">
        <f t="shared" si="8"/>
        <v>0.48019692917798</v>
      </c>
      <c r="T32" s="3">
        <v>0.01</v>
      </c>
      <c r="U32" s="18">
        <f t="shared" si="9"/>
        <v>0.0048019692917798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0.0323519692917798</v>
      </c>
      <c r="AR32" s="25">
        <f t="shared" si="15"/>
        <v>99.3408333333333</v>
      </c>
      <c r="AS32" s="1">
        <f t="shared" si="16"/>
        <v>0.13</v>
      </c>
      <c r="AT32" s="2">
        <f>$E$4/12</f>
        <v>0.45</v>
      </c>
      <c r="AU32" s="1">
        <f t="shared" si="17"/>
        <v>1259.6769694731</v>
      </c>
    </row>
    <row r="33" s="1" customFormat="1" spans="1:47">
      <c r="A33" s="6"/>
      <c r="B33" s="6"/>
      <c r="C33" s="9">
        <v>4</v>
      </c>
      <c r="D33" s="12">
        <v>21.5527461023333</v>
      </c>
      <c r="E33" s="13">
        <f t="shared" si="18"/>
        <v>17.0496054796774</v>
      </c>
      <c r="F33" s="9" t="s">
        <v>107</v>
      </c>
      <c r="G33" s="6">
        <v>5</v>
      </c>
      <c r="H33" s="11">
        <f t="shared" si="0"/>
        <v>21.5527461023333</v>
      </c>
      <c r="I33" s="11">
        <f t="shared" si="1"/>
        <v>294.702746102333</v>
      </c>
      <c r="J33" s="11">
        <f t="shared" si="2"/>
        <v>0.236260870544573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2.74965871300561</v>
      </c>
      <c r="O33" s="11">
        <f t="shared" si="19"/>
        <v>1.13812721296521</v>
      </c>
      <c r="P33" s="11">
        <f t="shared" si="5"/>
        <v>0.268894926125628</v>
      </c>
      <c r="Q33" s="16">
        <f t="shared" si="6"/>
        <v>0.0349563403963317</v>
      </c>
      <c r="R33" s="11">
        <f t="shared" si="7"/>
        <v>0.129143083333333</v>
      </c>
      <c r="S33" s="17">
        <f t="shared" si="8"/>
        <v>0.270679152874996</v>
      </c>
      <c r="T33" s="3">
        <v>0.01</v>
      </c>
      <c r="U33" s="18">
        <f t="shared" si="9"/>
        <v>0.00270679152874996</v>
      </c>
      <c r="V33" s="17"/>
      <c r="W33" s="3"/>
      <c r="X33" s="18"/>
      <c r="Y33" s="19">
        <v>0.05</v>
      </c>
      <c r="Z33" s="3">
        <v>0.21</v>
      </c>
      <c r="AA33" s="20">
        <f t="shared" si="10"/>
        <v>0.0105</v>
      </c>
      <c r="AB33" s="3">
        <v>0.02</v>
      </c>
      <c r="AC33" s="3">
        <v>0.29</v>
      </c>
      <c r="AD33" s="20">
        <f t="shared" si="11"/>
        <v>0.0058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0.03570679152875</v>
      </c>
      <c r="AR33" s="25">
        <f t="shared" si="15"/>
        <v>99.3408333333333</v>
      </c>
      <c r="AS33" s="1">
        <f t="shared" si="16"/>
        <v>0.13</v>
      </c>
      <c r="AT33" s="2">
        <f>$E$4/12</f>
        <v>0.45</v>
      </c>
      <c r="AU33" s="1">
        <f t="shared" si="17"/>
        <v>1390.30247391994</v>
      </c>
    </row>
    <row r="34" s="1" customFormat="1" spans="1:47">
      <c r="A34" s="6"/>
      <c r="B34" s="6"/>
      <c r="C34" s="9">
        <v>5</v>
      </c>
      <c r="D34" s="12">
        <v>24.83892815</v>
      </c>
      <c r="E34" s="13">
        <f t="shared" si="18"/>
        <v>21.5527461023333</v>
      </c>
      <c r="F34" s="9" t="s">
        <v>109</v>
      </c>
      <c r="G34" s="6">
        <v>6</v>
      </c>
      <c r="H34" s="11">
        <f t="shared" si="0"/>
        <v>24.83892815</v>
      </c>
      <c r="I34" s="11">
        <f t="shared" si="1"/>
        <v>297.98892815</v>
      </c>
      <c r="J34" s="11">
        <f t="shared" si="2"/>
        <v>0.34011717295935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1.86264062017291</v>
      </c>
      <c r="P34" s="11">
        <f t="shared" si="5"/>
        <v>0.633516061972461</v>
      </c>
      <c r="Q34" s="16">
        <f t="shared" si="6"/>
        <v>0.0823570880564199</v>
      </c>
      <c r="R34" s="11">
        <f t="shared" si="7"/>
        <v>0.129143083333333</v>
      </c>
      <c r="S34" s="17">
        <f t="shared" si="8"/>
        <v>0.637719697646113</v>
      </c>
      <c r="T34" s="3">
        <v>0.01</v>
      </c>
      <c r="U34" s="18">
        <f t="shared" si="9"/>
        <v>0.00637719697646113</v>
      </c>
      <c r="V34" s="17"/>
      <c r="W34" s="3"/>
      <c r="X34" s="18"/>
      <c r="Y34" s="19">
        <v>0.05</v>
      </c>
      <c r="Z34" s="3">
        <v>0.21</v>
      </c>
      <c r="AA34" s="20">
        <f t="shared" si="10"/>
        <v>0.0105</v>
      </c>
      <c r="AB34" s="3">
        <v>0.02</v>
      </c>
      <c r="AC34" s="3">
        <v>0.29</v>
      </c>
      <c r="AD34" s="20">
        <f t="shared" si="11"/>
        <v>0.0058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0.0393771969764611</v>
      </c>
      <c r="AR34" s="25">
        <f t="shared" si="15"/>
        <v>99.3408333333333</v>
      </c>
      <c r="AS34" s="1">
        <f t="shared" si="16"/>
        <v>0.13</v>
      </c>
      <c r="AT34" s="2">
        <f>$E$4/12</f>
        <v>0.45</v>
      </c>
      <c r="AU34" s="1">
        <f t="shared" si="17"/>
        <v>1533.21572811511</v>
      </c>
    </row>
    <row r="35" s="1" customFormat="1" spans="1:47">
      <c r="A35" s="6"/>
      <c r="B35" s="6"/>
      <c r="C35" s="9">
        <v>6</v>
      </c>
      <c r="D35" s="12">
        <v>27.2797284383333</v>
      </c>
      <c r="E35" s="13">
        <f t="shared" si="18"/>
        <v>24.83892815</v>
      </c>
      <c r="F35" s="9" t="s">
        <v>107</v>
      </c>
      <c r="G35" s="6">
        <v>7</v>
      </c>
      <c r="H35" s="11">
        <f t="shared" si="0"/>
        <v>27.2797284383333</v>
      </c>
      <c r="I35" s="11">
        <f t="shared" si="1"/>
        <v>300.429728438333</v>
      </c>
      <c r="J35" s="11">
        <f t="shared" si="2"/>
        <v>0.44352482842319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2.22253289153378</v>
      </c>
      <c r="P35" s="11">
        <f t="shared" si="5"/>
        <v>0.985748519382417</v>
      </c>
      <c r="Q35" s="16">
        <f t="shared" si="6"/>
        <v>0.128147307519714</v>
      </c>
      <c r="R35" s="11">
        <f t="shared" si="7"/>
        <v>0.129143083333333</v>
      </c>
      <c r="S35" s="17">
        <f t="shared" si="8"/>
        <v>0.992289360080953</v>
      </c>
      <c r="T35" s="3">
        <v>0.01</v>
      </c>
      <c r="U35" s="18">
        <f t="shared" si="9"/>
        <v>0.00992289360080953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0.0429228936008095</v>
      </c>
      <c r="AR35" s="25">
        <f t="shared" si="15"/>
        <v>99.3408333333333</v>
      </c>
      <c r="AS35" s="1">
        <f t="shared" si="16"/>
        <v>0.13</v>
      </c>
      <c r="AT35" s="2">
        <f>$E$4/12</f>
        <v>0.45</v>
      </c>
      <c r="AU35" s="1">
        <f t="shared" si="17"/>
        <v>1671.27323979694</v>
      </c>
    </row>
    <row r="36" s="1" customFormat="1" spans="1:47">
      <c r="A36" s="6"/>
      <c r="B36" s="6"/>
      <c r="C36" s="9">
        <v>7</v>
      </c>
      <c r="D36" s="12">
        <v>27.6007821009677</v>
      </c>
      <c r="E36" s="13">
        <f t="shared" si="18"/>
        <v>27.2797284383333</v>
      </c>
      <c r="F36" s="9" t="s">
        <v>107</v>
      </c>
      <c r="G36" s="6">
        <v>8</v>
      </c>
      <c r="H36" s="11">
        <f t="shared" si="0"/>
        <v>27.6007821009677</v>
      </c>
      <c r="I36" s="11">
        <f t="shared" si="1"/>
        <v>300.750782100968</v>
      </c>
      <c r="J36" s="11">
        <f t="shared" si="2"/>
        <v>0.459138176925439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2.2301927054847</v>
      </c>
      <c r="P36" s="11">
        <f t="shared" si="5"/>
        <v>1.02396661298866</v>
      </c>
      <c r="Q36" s="16">
        <f t="shared" si="6"/>
        <v>0.133115659688526</v>
      </c>
      <c r="R36" s="11">
        <f t="shared" si="7"/>
        <v>0.129143083333333</v>
      </c>
      <c r="S36" s="17">
        <f t="shared" si="8"/>
        <v>1.03076104621832</v>
      </c>
      <c r="T36" s="3">
        <v>0.01</v>
      </c>
      <c r="U36" s="18">
        <f t="shared" si="9"/>
        <v>0.0103076104621832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0.0433076104621832</v>
      </c>
      <c r="AR36" s="25">
        <f t="shared" si="15"/>
        <v>99.3408333333333</v>
      </c>
      <c r="AS36" s="1">
        <f t="shared" si="16"/>
        <v>0.13</v>
      </c>
      <c r="AT36" s="2">
        <f>$E$4/12</f>
        <v>0.45</v>
      </c>
      <c r="AU36" s="1">
        <f t="shared" si="17"/>
        <v>1686.25282158591</v>
      </c>
    </row>
    <row r="37" s="1" customFormat="1" spans="1:47">
      <c r="A37" s="6"/>
      <c r="B37" s="6"/>
      <c r="C37" s="9">
        <v>8</v>
      </c>
      <c r="D37" s="12">
        <v>28.3899253987097</v>
      </c>
      <c r="E37" s="13">
        <f t="shared" si="18"/>
        <v>27.6007821009677</v>
      </c>
      <c r="F37" s="9" t="s">
        <v>107</v>
      </c>
      <c r="G37" s="6">
        <v>9</v>
      </c>
      <c r="H37" s="11">
        <f t="shared" si="0"/>
        <v>28.3899253987097</v>
      </c>
      <c r="I37" s="11">
        <f t="shared" si="1"/>
        <v>301.53992539871</v>
      </c>
      <c r="J37" s="11">
        <f t="shared" si="2"/>
        <v>0.499734949264332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2.19963442582937</v>
      </c>
      <c r="P37" s="11">
        <f t="shared" si="5"/>
        <v>1.09923419819192</v>
      </c>
      <c r="Q37" s="16">
        <f t="shared" si="6"/>
        <v>0.14290044576495</v>
      </c>
      <c r="R37" s="11">
        <f t="shared" si="7"/>
        <v>0.129143083333333</v>
      </c>
      <c r="S37" s="17">
        <f t="shared" si="8"/>
        <v>1.10652806233615</v>
      </c>
      <c r="T37" s="3">
        <v>0.01</v>
      </c>
      <c r="U37" s="18">
        <f t="shared" si="9"/>
        <v>0.0110652806233615</v>
      </c>
      <c r="V37" s="17"/>
      <c r="W37" s="3"/>
      <c r="X37" s="18"/>
      <c r="Y37" s="19">
        <v>0.05</v>
      </c>
      <c r="Z37" s="3">
        <v>0.21</v>
      </c>
      <c r="AA37" s="20">
        <f t="shared" si="10"/>
        <v>0.0105</v>
      </c>
      <c r="AB37" s="3">
        <v>0.02</v>
      </c>
      <c r="AC37" s="3">
        <v>0.29</v>
      </c>
      <c r="AD37" s="20">
        <f t="shared" si="11"/>
        <v>0.0058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0.0440652806233615</v>
      </c>
      <c r="AR37" s="25">
        <f t="shared" si="15"/>
        <v>99.3408333333333</v>
      </c>
      <c r="AS37" s="1">
        <f t="shared" si="16"/>
        <v>0.13</v>
      </c>
      <c r="AT37" s="2">
        <f>$E$4/12</f>
        <v>0.45</v>
      </c>
      <c r="AU37" s="1">
        <f t="shared" si="17"/>
        <v>1715.75395160632</v>
      </c>
    </row>
    <row r="38" s="1" customFormat="1" spans="1:47">
      <c r="A38" s="6"/>
      <c r="B38" s="6"/>
      <c r="C38" s="9">
        <v>9</v>
      </c>
      <c r="D38" s="12">
        <v>27.7781963843333</v>
      </c>
      <c r="E38" s="13">
        <f t="shared" si="18"/>
        <v>28.3899253987097</v>
      </c>
      <c r="F38" s="9" t="s">
        <v>107</v>
      </c>
      <c r="G38" s="6">
        <v>10</v>
      </c>
      <c r="H38" s="11">
        <f t="shared" si="0"/>
        <v>27.7781963843333</v>
      </c>
      <c r="I38" s="11">
        <f t="shared" si="1"/>
        <v>300.928196384333</v>
      </c>
      <c r="J38" s="11">
        <f t="shared" si="2"/>
        <v>0.467985855912458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2.09380856097079</v>
      </c>
      <c r="P38" s="11">
        <f t="shared" si="5"/>
        <v>0.979872791522746</v>
      </c>
      <c r="Q38" s="16">
        <f t="shared" si="6"/>
        <v>0.127383462897957</v>
      </c>
      <c r="R38" s="11">
        <f t="shared" si="7"/>
        <v>0.129143083333333</v>
      </c>
      <c r="S38" s="17">
        <f t="shared" si="8"/>
        <v>0.986374644386999</v>
      </c>
      <c r="T38" s="3">
        <v>0.01</v>
      </c>
      <c r="U38" s="18">
        <f t="shared" si="9"/>
        <v>0.00986374644386999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0.03931374644387</v>
      </c>
      <c r="AR38" s="25">
        <f t="shared" si="15"/>
        <v>99.3408333333333</v>
      </c>
      <c r="AS38" s="1">
        <f t="shared" si="16"/>
        <v>0.13</v>
      </c>
      <c r="AT38" s="2">
        <f>$E$4/12</f>
        <v>0.45</v>
      </c>
      <c r="AU38" s="1">
        <f t="shared" si="17"/>
        <v>1530.74517759359</v>
      </c>
    </row>
    <row r="39" s="1" customFormat="1" spans="1:47">
      <c r="A39" s="6"/>
      <c r="B39" s="6"/>
      <c r="C39" s="9">
        <v>10</v>
      </c>
      <c r="D39" s="12">
        <v>23.3483826996774</v>
      </c>
      <c r="E39" s="13">
        <f t="shared" si="18"/>
        <v>27.7781963843333</v>
      </c>
      <c r="F39" s="9" t="s">
        <v>107</v>
      </c>
      <c r="G39" s="6">
        <v>11</v>
      </c>
      <c r="H39" s="11">
        <f t="shared" si="0"/>
        <v>23.3483826996774</v>
      </c>
      <c r="I39" s="11">
        <f t="shared" si="1"/>
        <v>296.498382699677</v>
      </c>
      <c r="J39" s="11">
        <f t="shared" si="2"/>
        <v>0.288595959461247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1.05823898097564</v>
      </c>
      <c r="O39" s="11">
        <f t="shared" si="19"/>
        <v>1.04910512180574</v>
      </c>
      <c r="P39" s="11">
        <f t="shared" si="5"/>
        <v>0.302767499203234</v>
      </c>
      <c r="Q39" s="16">
        <f t="shared" si="6"/>
        <v>0.0393597748964205</v>
      </c>
      <c r="R39" s="11">
        <f t="shared" si="7"/>
        <v>0.129143083333333</v>
      </c>
      <c r="S39" s="17">
        <f t="shared" si="8"/>
        <v>0.304776484194887</v>
      </c>
      <c r="T39" s="3">
        <v>0.01</v>
      </c>
      <c r="U39" s="18">
        <f t="shared" si="9"/>
        <v>0.00304776484194887</v>
      </c>
      <c r="V39" s="17"/>
      <c r="W39" s="3"/>
      <c r="X39" s="18"/>
      <c r="Y39" s="19">
        <v>0.04</v>
      </c>
      <c r="Z39" s="3">
        <v>0.21</v>
      </c>
      <c r="AA39" s="20">
        <f t="shared" si="10"/>
        <v>0.0084</v>
      </c>
      <c r="AB39" s="3">
        <v>0.015</v>
      </c>
      <c r="AC39" s="3">
        <v>0.29</v>
      </c>
      <c r="AD39" s="20">
        <f t="shared" si="11"/>
        <v>0.00435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0.0324977648419489</v>
      </c>
      <c r="AR39" s="25">
        <f t="shared" si="15"/>
        <v>99.3408333333333</v>
      </c>
      <c r="AS39" s="1">
        <f t="shared" si="16"/>
        <v>0.13</v>
      </c>
      <c r="AT39" s="2">
        <f>$E$4/12</f>
        <v>0.45</v>
      </c>
      <c r="AU39" s="1">
        <f t="shared" si="17"/>
        <v>1265.35375826896</v>
      </c>
    </row>
    <row r="40" s="1" customFormat="1" spans="1:48">
      <c r="A40" s="6"/>
      <c r="B40" s="6"/>
      <c r="C40" s="9">
        <v>11</v>
      </c>
      <c r="D40" s="12">
        <v>18.7762521676667</v>
      </c>
      <c r="E40" s="13">
        <f t="shared" si="18"/>
        <v>23.3483826996774</v>
      </c>
      <c r="F40" s="9" t="s">
        <v>109</v>
      </c>
      <c r="G40" s="6">
        <v>12</v>
      </c>
      <c r="H40" s="11">
        <f t="shared" si="0"/>
        <v>18.7762521676667</v>
      </c>
      <c r="I40" s="11">
        <f t="shared" si="1"/>
        <v>291.926252167667</v>
      </c>
      <c r="J40" s="11">
        <f t="shared" si="2"/>
        <v>0.172552431605803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1.73974595593583</v>
      </c>
      <c r="P40" s="11">
        <f t="shared" si="5"/>
        <v>0.30019739507309</v>
      </c>
      <c r="Q40" s="16">
        <f t="shared" si="6"/>
        <v>0.0390256613595017</v>
      </c>
      <c r="R40" s="11">
        <f t="shared" si="7"/>
        <v>0.129143083333333</v>
      </c>
      <c r="S40" s="17">
        <f t="shared" si="8"/>
        <v>0.302189326382831</v>
      </c>
      <c r="T40" s="3">
        <v>0.01</v>
      </c>
      <c r="U40" s="18">
        <f t="shared" si="9"/>
        <v>0.00302189326382831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0.0268218932638283</v>
      </c>
      <c r="AR40" s="25">
        <f t="shared" si="15"/>
        <v>99.3408333333333</v>
      </c>
      <c r="AS40" s="1">
        <f t="shared" si="16"/>
        <v>0.13</v>
      </c>
      <c r="AT40" s="2">
        <f>$E$4/12</f>
        <v>0.45</v>
      </c>
      <c r="AU40" s="1">
        <f t="shared" si="17"/>
        <v>1044.3543920739</v>
      </c>
      <c r="AV40" s="1">
        <f>SUM(AU29:AU40)</f>
        <v>16111.0994894389</v>
      </c>
    </row>
    <row r="41" s="1" customFormat="1" spans="1:46">
      <c r="A41" s="6"/>
      <c r="B41" s="6"/>
      <c r="C41" s="9">
        <v>12</v>
      </c>
      <c r="D41" s="12">
        <v>14.145259088871</v>
      </c>
      <c r="E41" s="13">
        <f t="shared" si="18"/>
        <v>18.7762521676667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15</v>
      </c>
      <c r="E44" s="9"/>
      <c r="F44" s="9"/>
      <c r="G44" s="6">
        <v>1</v>
      </c>
      <c r="H44" s="11">
        <f t="shared" ref="H44:H55" si="20">E45</f>
        <v>15</v>
      </c>
      <c r="I44" s="11">
        <f t="shared" ref="I44:I55" si="21">H44+273.15</f>
        <v>288.15</v>
      </c>
      <c r="J44" s="11">
        <f t="shared" ref="J44:J55" si="22">EXP(($C$18*(I44-$C$16))/($C$19*I44*$C$16))</f>
        <v>0.11145232763902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5">O44*J44</f>
        <v>0.108371785303078</v>
      </c>
      <c r="Q44" s="16">
        <f t="shared" ref="Q44:Q55" si="26">P44*$B$46</f>
        <v>0.0140883320894001</v>
      </c>
      <c r="R44" s="11">
        <f t="shared" ref="R44:R55" si="27">L44*$B$46</f>
        <v>0.1264068</v>
      </c>
      <c r="S44" s="17">
        <f t="shared" ref="S44:S55" si="28">Q44/R44</f>
        <v>0.11145232763902</v>
      </c>
      <c r="T44" s="3">
        <v>0.01</v>
      </c>
      <c r="U44" s="18">
        <f t="shared" ref="U44:U55" si="29">S44*T44</f>
        <v>0.0011145232763902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0.0202145232763902</v>
      </c>
      <c r="AR44" s="25">
        <f t="shared" ref="AR44:AR55" si="35">$B$44/12</f>
        <v>97.236</v>
      </c>
      <c r="AS44" s="1">
        <f t="shared" ref="AS44:AS55" si="36">$B$46</f>
        <v>0.13</v>
      </c>
      <c r="AT44" s="2">
        <f>$E$3/12</f>
        <v>15.55</v>
      </c>
      <c r="AU44" s="1">
        <f t="shared" ref="AU44:AU55" si="37">AT44*10000*AS44*0.67*AR44*AQ44</f>
        <v>26621.9054735142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15.1236415558065</v>
      </c>
      <c r="E45" s="13">
        <f t="shared" ref="E45:E56" si="38">D44</f>
        <v>15</v>
      </c>
      <c r="F45" s="9" t="s">
        <v>107</v>
      </c>
      <c r="G45" s="6">
        <v>2</v>
      </c>
      <c r="H45" s="11">
        <f t="shared" si="20"/>
        <v>15.1236415558065</v>
      </c>
      <c r="I45" s="11">
        <f t="shared" si="21"/>
        <v>288.273641555806</v>
      </c>
      <c r="J45" s="11">
        <f t="shared" si="22"/>
        <v>0.113079361962026</v>
      </c>
      <c r="K45" s="11">
        <f t="shared" si="23"/>
        <v>97.236</v>
      </c>
      <c r="L45" s="11">
        <f t="shared" si="24"/>
        <v>0.97236</v>
      </c>
      <c r="M45" s="6" t="s">
        <v>107</v>
      </c>
      <c r="N45" s="6"/>
      <c r="O45" s="11">
        <f t="shared" ref="O45:O55" si="39">L45+O44-P44-N45</f>
        <v>1.83634821469692</v>
      </c>
      <c r="P45" s="11">
        <f t="shared" si="25"/>
        <v>0.207653084458033</v>
      </c>
      <c r="Q45" s="16">
        <f t="shared" si="26"/>
        <v>0.0269949009795442</v>
      </c>
      <c r="R45" s="11">
        <f t="shared" si="27"/>
        <v>0.1264068</v>
      </c>
      <c r="S45" s="17">
        <f t="shared" si="28"/>
        <v>0.213555765825448</v>
      </c>
      <c r="T45" s="3">
        <v>0.01</v>
      </c>
      <c r="U45" s="18">
        <f t="shared" si="29"/>
        <v>0.00213555765825448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0.0212355576582545</v>
      </c>
      <c r="AR45" s="25">
        <f t="shared" si="35"/>
        <v>97.236</v>
      </c>
      <c r="AS45" s="1">
        <f t="shared" si="36"/>
        <v>0.13</v>
      </c>
      <c r="AT45" s="2">
        <f>$E$3/12</f>
        <v>15.55</v>
      </c>
      <c r="AU45" s="1">
        <f t="shared" si="37"/>
        <v>27966.5763533338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14.5025611109643</v>
      </c>
      <c r="E46" s="13">
        <f t="shared" si="38"/>
        <v>15.1236415558065</v>
      </c>
      <c r="F46" s="9" t="s">
        <v>107</v>
      </c>
      <c r="G46" s="6">
        <v>3</v>
      </c>
      <c r="H46" s="11">
        <f t="shared" si="20"/>
        <v>14.5025611109643</v>
      </c>
      <c r="I46" s="11">
        <f t="shared" si="21"/>
        <v>287.652561110964</v>
      </c>
      <c r="J46" s="11">
        <f t="shared" si="22"/>
        <v>0.105126305748036</v>
      </c>
      <c r="K46" s="11">
        <f t="shared" si="23"/>
        <v>97.236</v>
      </c>
      <c r="L46" s="11">
        <f t="shared" si="24"/>
        <v>0.97236</v>
      </c>
      <c r="M46" s="6" t="s">
        <v>107</v>
      </c>
      <c r="N46" s="6"/>
      <c r="O46" s="11">
        <f t="shared" si="39"/>
        <v>2.60105513023889</v>
      </c>
      <c r="P46" s="11">
        <f t="shared" si="25"/>
        <v>0.273439316888992</v>
      </c>
      <c r="Q46" s="16">
        <f t="shared" si="26"/>
        <v>0.035547111195569</v>
      </c>
      <c r="R46" s="11">
        <f t="shared" si="27"/>
        <v>0.1264068</v>
      </c>
      <c r="S46" s="17">
        <f t="shared" si="28"/>
        <v>0.281212017039977</v>
      </c>
      <c r="T46" s="3">
        <v>0.01</v>
      </c>
      <c r="U46" s="18">
        <f t="shared" si="29"/>
        <v>0.00281212017039977</v>
      </c>
      <c r="V46" s="17"/>
      <c r="W46" s="3"/>
      <c r="X46" s="18"/>
      <c r="Y46" s="19">
        <v>0.04</v>
      </c>
      <c r="Z46" s="3">
        <v>0.29</v>
      </c>
      <c r="AA46" s="20">
        <f t="shared" si="30"/>
        <v>0.0116</v>
      </c>
      <c r="AB46" s="3">
        <v>0.015</v>
      </c>
      <c r="AC46" s="3">
        <v>0.28</v>
      </c>
      <c r="AD46" s="20">
        <f t="shared" si="31"/>
        <v>0.0042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0.0291121201703998</v>
      </c>
      <c r="AR46" s="25">
        <f t="shared" si="35"/>
        <v>97.236</v>
      </c>
      <c r="AS46" s="1">
        <f t="shared" si="36"/>
        <v>0.13</v>
      </c>
      <c r="AT46" s="2">
        <f>$E$3/12</f>
        <v>15.55</v>
      </c>
      <c r="AU46" s="1">
        <f t="shared" si="37"/>
        <v>38339.7669444504</v>
      </c>
    </row>
    <row r="47" s="1" customFormat="1" spans="1:47">
      <c r="A47" s="6"/>
      <c r="B47" s="6"/>
      <c r="C47" s="9">
        <v>3</v>
      </c>
      <c r="D47" s="12">
        <v>17.0496054796774</v>
      </c>
      <c r="E47" s="13">
        <f t="shared" si="38"/>
        <v>14.5025611109643</v>
      </c>
      <c r="F47" s="9" t="s">
        <v>107</v>
      </c>
      <c r="G47" s="6">
        <v>4</v>
      </c>
      <c r="H47" s="11">
        <f t="shared" si="20"/>
        <v>17.0496054796774</v>
      </c>
      <c r="I47" s="11">
        <f t="shared" si="21"/>
        <v>290.199605479677</v>
      </c>
      <c r="J47" s="11">
        <f t="shared" si="22"/>
        <v>0.141493244940335</v>
      </c>
      <c r="K47" s="11">
        <f t="shared" si="23"/>
        <v>97.236</v>
      </c>
      <c r="L47" s="11">
        <f t="shared" si="24"/>
        <v>0.97236</v>
      </c>
      <c r="M47" s="6" t="s">
        <v>107</v>
      </c>
      <c r="N47" s="6"/>
      <c r="O47" s="11">
        <f t="shared" si="39"/>
        <v>3.2999758133499</v>
      </c>
      <c r="P47" s="11">
        <f t="shared" si="25"/>
        <v>0.466924286055499</v>
      </c>
      <c r="Q47" s="16">
        <f t="shared" si="26"/>
        <v>0.0607001571872149</v>
      </c>
      <c r="R47" s="11">
        <f t="shared" si="27"/>
        <v>0.1264068</v>
      </c>
      <c r="S47" s="17">
        <f t="shared" si="28"/>
        <v>0.480196929177978</v>
      </c>
      <c r="T47" s="3">
        <v>0.01</v>
      </c>
      <c r="U47" s="18">
        <f t="shared" si="29"/>
        <v>0.00480196929177978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0.0311019692917798</v>
      </c>
      <c r="AR47" s="25">
        <f t="shared" si="35"/>
        <v>97.236</v>
      </c>
      <c r="AS47" s="1">
        <f t="shared" si="36"/>
        <v>0.13</v>
      </c>
      <c r="AT47" s="2">
        <f>$E$3/12</f>
        <v>15.55</v>
      </c>
      <c r="AU47" s="1">
        <f t="shared" si="37"/>
        <v>40960.33704109</v>
      </c>
    </row>
    <row r="48" s="1" customFormat="1" spans="1:47">
      <c r="A48" s="6"/>
      <c r="B48" s="6"/>
      <c r="C48" s="9">
        <v>4</v>
      </c>
      <c r="D48" s="12">
        <v>21.5527461023333</v>
      </c>
      <c r="E48" s="13">
        <f t="shared" si="38"/>
        <v>17.0496054796774</v>
      </c>
      <c r="F48" s="9" t="s">
        <v>107</v>
      </c>
      <c r="G48" s="6">
        <v>5</v>
      </c>
      <c r="H48" s="11">
        <f t="shared" si="20"/>
        <v>21.5527461023333</v>
      </c>
      <c r="I48" s="11">
        <f t="shared" si="21"/>
        <v>294.702746102333</v>
      </c>
      <c r="J48" s="11">
        <f t="shared" si="22"/>
        <v>0.236260870544573</v>
      </c>
      <c r="K48" s="11">
        <f t="shared" si="23"/>
        <v>97.236</v>
      </c>
      <c r="L48" s="11">
        <f t="shared" si="24"/>
        <v>0.97236</v>
      </c>
      <c r="M48" s="6" t="s">
        <v>109</v>
      </c>
      <c r="N48" s="11">
        <f>(O47-P47)*$C$24/100</f>
        <v>2.69139895092968</v>
      </c>
      <c r="O48" s="11">
        <f t="shared" si="39"/>
        <v>1.11401257636472</v>
      </c>
      <c r="P48" s="11">
        <f t="shared" si="25"/>
        <v>0.263197581089531</v>
      </c>
      <c r="Q48" s="16">
        <f t="shared" si="26"/>
        <v>0.034215685541639</v>
      </c>
      <c r="R48" s="11">
        <f t="shared" si="27"/>
        <v>0.1264068</v>
      </c>
      <c r="S48" s="17">
        <f t="shared" si="28"/>
        <v>0.270679152874996</v>
      </c>
      <c r="T48" s="3">
        <v>0.01</v>
      </c>
      <c r="U48" s="18">
        <f t="shared" si="29"/>
        <v>0.00270679152874996</v>
      </c>
      <c r="V48" s="17"/>
      <c r="W48" s="3"/>
      <c r="X48" s="18"/>
      <c r="Y48" s="19">
        <v>0.05</v>
      </c>
      <c r="Z48" s="3">
        <v>0.29</v>
      </c>
      <c r="AA48" s="20">
        <f t="shared" si="30"/>
        <v>0.0145</v>
      </c>
      <c r="AB48" s="3">
        <v>0.02</v>
      </c>
      <c r="AC48" s="3">
        <v>0.28</v>
      </c>
      <c r="AD48" s="20">
        <f t="shared" si="31"/>
        <v>0.0056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0.03505679152875</v>
      </c>
      <c r="AR48" s="25">
        <f t="shared" si="35"/>
        <v>97.236</v>
      </c>
      <c r="AS48" s="1">
        <f t="shared" si="36"/>
        <v>0.13</v>
      </c>
      <c r="AT48" s="2">
        <f>$E$3/12</f>
        <v>15.55</v>
      </c>
      <c r="AU48" s="1">
        <f t="shared" si="37"/>
        <v>46168.7162997857</v>
      </c>
    </row>
    <row r="49" s="1" customFormat="1" spans="1:47">
      <c r="A49" s="6"/>
      <c r="B49" s="6"/>
      <c r="C49" s="9">
        <v>5</v>
      </c>
      <c r="D49" s="12">
        <v>24.83892815</v>
      </c>
      <c r="E49" s="13">
        <f t="shared" si="38"/>
        <v>21.5527461023333</v>
      </c>
      <c r="F49" s="9" t="s">
        <v>109</v>
      </c>
      <c r="G49" s="6">
        <v>6</v>
      </c>
      <c r="H49" s="11">
        <f t="shared" si="20"/>
        <v>24.83892815</v>
      </c>
      <c r="I49" s="11">
        <f t="shared" si="21"/>
        <v>297.98892815</v>
      </c>
      <c r="J49" s="11">
        <f t="shared" si="22"/>
        <v>0.34011717295935</v>
      </c>
      <c r="K49" s="11">
        <f t="shared" si="23"/>
        <v>97.236</v>
      </c>
      <c r="L49" s="11">
        <f t="shared" si="24"/>
        <v>0.97236</v>
      </c>
      <c r="M49" s="6" t="s">
        <v>107</v>
      </c>
      <c r="N49" s="6"/>
      <c r="O49" s="11">
        <f t="shared" si="39"/>
        <v>1.82317499527519</v>
      </c>
      <c r="P49" s="11">
        <f t="shared" si="25"/>
        <v>0.620093125203173</v>
      </c>
      <c r="Q49" s="16">
        <f t="shared" si="26"/>
        <v>0.0806121062764125</v>
      </c>
      <c r="R49" s="11">
        <f t="shared" si="27"/>
        <v>0.1264068</v>
      </c>
      <c r="S49" s="17">
        <f t="shared" si="28"/>
        <v>0.637719697646112</v>
      </c>
      <c r="T49" s="3">
        <v>0.01</v>
      </c>
      <c r="U49" s="18">
        <f t="shared" si="29"/>
        <v>0.00637719697646112</v>
      </c>
      <c r="V49" s="17"/>
      <c r="W49" s="3"/>
      <c r="X49" s="18"/>
      <c r="Y49" s="19">
        <v>0.05</v>
      </c>
      <c r="Z49" s="3">
        <v>0.29</v>
      </c>
      <c r="AA49" s="20">
        <f t="shared" si="30"/>
        <v>0.0145</v>
      </c>
      <c r="AB49" s="3">
        <v>0.02</v>
      </c>
      <c r="AC49" s="3">
        <v>0.28</v>
      </c>
      <c r="AD49" s="20">
        <f t="shared" si="31"/>
        <v>0.0056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0.0387271969764611</v>
      </c>
      <c r="AR49" s="25">
        <f t="shared" si="35"/>
        <v>97.236</v>
      </c>
      <c r="AS49" s="1">
        <f t="shared" si="36"/>
        <v>0.13</v>
      </c>
      <c r="AT49" s="2">
        <f>$E$3/12</f>
        <v>15.55</v>
      </c>
      <c r="AU49" s="1">
        <f t="shared" si="37"/>
        <v>51002.5273940381</v>
      </c>
    </row>
    <row r="50" s="1" customFormat="1" spans="1:47">
      <c r="A50" s="6"/>
      <c r="B50" s="6"/>
      <c r="C50" s="9">
        <v>6</v>
      </c>
      <c r="D50" s="12">
        <v>27.2797284383333</v>
      </c>
      <c r="E50" s="13">
        <f t="shared" si="38"/>
        <v>24.83892815</v>
      </c>
      <c r="F50" s="9" t="s">
        <v>107</v>
      </c>
      <c r="G50" s="6">
        <v>7</v>
      </c>
      <c r="H50" s="11">
        <f t="shared" si="20"/>
        <v>27.2797284383333</v>
      </c>
      <c r="I50" s="11">
        <f t="shared" si="21"/>
        <v>300.429728438333</v>
      </c>
      <c r="J50" s="11">
        <f t="shared" si="22"/>
        <v>0.44352482842319</v>
      </c>
      <c r="K50" s="11">
        <f t="shared" si="23"/>
        <v>97.236</v>
      </c>
      <c r="L50" s="11">
        <f t="shared" si="24"/>
        <v>0.97236</v>
      </c>
      <c r="M50" s="6" t="s">
        <v>107</v>
      </c>
      <c r="N50" s="6"/>
      <c r="O50" s="11">
        <f t="shared" si="39"/>
        <v>2.17544187007202</v>
      </c>
      <c r="P50" s="11">
        <f t="shared" si="25"/>
        <v>0.964862482168313</v>
      </c>
      <c r="Q50" s="16">
        <f t="shared" si="26"/>
        <v>0.125432122681881</v>
      </c>
      <c r="R50" s="11">
        <f t="shared" si="27"/>
        <v>0.1264068</v>
      </c>
      <c r="S50" s="17">
        <f t="shared" si="28"/>
        <v>0.992289360080951</v>
      </c>
      <c r="T50" s="3">
        <v>0.01</v>
      </c>
      <c r="U50" s="18">
        <f t="shared" si="29"/>
        <v>0.00992289360080951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0.0422728936008095</v>
      </c>
      <c r="AR50" s="25">
        <f t="shared" si="35"/>
        <v>97.236</v>
      </c>
      <c r="AS50" s="1">
        <f t="shared" si="36"/>
        <v>0.13</v>
      </c>
      <c r="AT50" s="2">
        <f>$E$3/12</f>
        <v>15.55</v>
      </c>
      <c r="AU50" s="1">
        <f t="shared" si="37"/>
        <v>55672.1008032418</v>
      </c>
    </row>
    <row r="51" s="1" customFormat="1" spans="1:47">
      <c r="A51" s="6"/>
      <c r="B51" s="6"/>
      <c r="C51" s="9">
        <v>7</v>
      </c>
      <c r="D51" s="12">
        <v>27.6007821009677</v>
      </c>
      <c r="E51" s="13">
        <f t="shared" si="38"/>
        <v>27.2797284383333</v>
      </c>
      <c r="F51" s="9" t="s">
        <v>107</v>
      </c>
      <c r="G51" s="6">
        <v>8</v>
      </c>
      <c r="H51" s="11">
        <f t="shared" si="20"/>
        <v>27.6007821009677</v>
      </c>
      <c r="I51" s="11">
        <f t="shared" si="21"/>
        <v>300.750782100968</v>
      </c>
      <c r="J51" s="11">
        <f t="shared" si="22"/>
        <v>0.459138176925439</v>
      </c>
      <c r="K51" s="11">
        <f t="shared" si="23"/>
        <v>97.236</v>
      </c>
      <c r="L51" s="11">
        <f t="shared" si="24"/>
        <v>0.97236</v>
      </c>
      <c r="M51" s="6" t="s">
        <v>107</v>
      </c>
      <c r="N51" s="6"/>
      <c r="O51" s="11">
        <f t="shared" si="39"/>
        <v>2.1829393879037</v>
      </c>
      <c r="P51" s="11">
        <f t="shared" si="25"/>
        <v>1.00227081090084</v>
      </c>
      <c r="Q51" s="16">
        <f t="shared" si="26"/>
        <v>0.130295205417109</v>
      </c>
      <c r="R51" s="11">
        <f t="shared" si="27"/>
        <v>0.1264068</v>
      </c>
      <c r="S51" s="17">
        <f t="shared" si="28"/>
        <v>1.03076104621831</v>
      </c>
      <c r="T51" s="3">
        <v>0.01</v>
      </c>
      <c r="U51" s="18">
        <f t="shared" si="29"/>
        <v>0.0103076104621831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0.0426576104621832</v>
      </c>
      <c r="AR51" s="25">
        <f t="shared" si="35"/>
        <v>97.236</v>
      </c>
      <c r="AS51" s="1">
        <f t="shared" si="36"/>
        <v>0.13</v>
      </c>
      <c r="AT51" s="2">
        <f>$E$3/12</f>
        <v>15.55</v>
      </c>
      <c r="AU51" s="1">
        <f t="shared" si="37"/>
        <v>56178.7610780115</v>
      </c>
    </row>
    <row r="52" s="1" customFormat="1" spans="1:47">
      <c r="A52" s="6"/>
      <c r="B52" s="6"/>
      <c r="C52" s="9">
        <v>8</v>
      </c>
      <c r="D52" s="12">
        <v>28.3899253987097</v>
      </c>
      <c r="E52" s="13">
        <f t="shared" si="38"/>
        <v>27.6007821009677</v>
      </c>
      <c r="F52" s="9" t="s">
        <v>107</v>
      </c>
      <c r="G52" s="6">
        <v>9</v>
      </c>
      <c r="H52" s="11">
        <f t="shared" si="20"/>
        <v>28.3899253987097</v>
      </c>
      <c r="I52" s="11">
        <f t="shared" si="21"/>
        <v>301.53992539871</v>
      </c>
      <c r="J52" s="11">
        <f t="shared" si="22"/>
        <v>0.499734949264332</v>
      </c>
      <c r="K52" s="11">
        <f t="shared" si="23"/>
        <v>97.236</v>
      </c>
      <c r="L52" s="11">
        <f t="shared" si="24"/>
        <v>0.97236</v>
      </c>
      <c r="M52" s="6" t="s">
        <v>107</v>
      </c>
      <c r="N52" s="6"/>
      <c r="O52" s="11">
        <f t="shared" si="39"/>
        <v>2.15302857700286</v>
      </c>
      <c r="P52" s="11">
        <f t="shared" si="25"/>
        <v>1.07594362669318</v>
      </c>
      <c r="Q52" s="16">
        <f t="shared" si="26"/>
        <v>0.139872671470114</v>
      </c>
      <c r="R52" s="11">
        <f t="shared" si="27"/>
        <v>0.1264068</v>
      </c>
      <c r="S52" s="17">
        <f t="shared" si="28"/>
        <v>1.10652806233615</v>
      </c>
      <c r="T52" s="3">
        <v>0.01</v>
      </c>
      <c r="U52" s="18">
        <f t="shared" si="29"/>
        <v>0.0110652806233615</v>
      </c>
      <c r="V52" s="17"/>
      <c r="W52" s="3"/>
      <c r="X52" s="18"/>
      <c r="Y52" s="19">
        <v>0.05</v>
      </c>
      <c r="Z52" s="3">
        <v>0.29</v>
      </c>
      <c r="AA52" s="20">
        <f t="shared" si="30"/>
        <v>0.0145</v>
      </c>
      <c r="AB52" s="3">
        <v>0.02</v>
      </c>
      <c r="AC52" s="3">
        <v>0.28</v>
      </c>
      <c r="AD52" s="20">
        <f t="shared" si="31"/>
        <v>0.0056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0.0434152806233615</v>
      </c>
      <c r="AR52" s="25">
        <f t="shared" si="35"/>
        <v>97.236</v>
      </c>
      <c r="AS52" s="1">
        <f t="shared" si="36"/>
        <v>0.13</v>
      </c>
      <c r="AT52" s="2">
        <f>$E$3/12</f>
        <v>15.55</v>
      </c>
      <c r="AU52" s="1">
        <f t="shared" si="37"/>
        <v>57176.5893787438</v>
      </c>
    </row>
    <row r="53" s="1" customFormat="1" spans="1:47">
      <c r="A53" s="6"/>
      <c r="B53" s="6"/>
      <c r="C53" s="9">
        <v>9</v>
      </c>
      <c r="D53" s="12">
        <v>27.7781963843333</v>
      </c>
      <c r="E53" s="13">
        <f t="shared" si="38"/>
        <v>28.3899253987097</v>
      </c>
      <c r="F53" s="9" t="s">
        <v>107</v>
      </c>
      <c r="G53" s="6">
        <v>10</v>
      </c>
      <c r="H53" s="11">
        <f t="shared" si="20"/>
        <v>27.7781963843333</v>
      </c>
      <c r="I53" s="11">
        <f t="shared" si="21"/>
        <v>300.928196384333</v>
      </c>
      <c r="J53" s="11">
        <f t="shared" si="22"/>
        <v>0.467985855912458</v>
      </c>
      <c r="K53" s="11">
        <f t="shared" si="23"/>
        <v>97.236</v>
      </c>
      <c r="L53" s="11">
        <f t="shared" si="24"/>
        <v>0.97236</v>
      </c>
      <c r="M53" s="6" t="s">
        <v>107</v>
      </c>
      <c r="N53" s="6"/>
      <c r="O53" s="11">
        <f t="shared" si="39"/>
        <v>2.04944495030968</v>
      </c>
      <c r="P53" s="11">
        <f t="shared" si="25"/>
        <v>0.959111249216141</v>
      </c>
      <c r="Q53" s="16">
        <f t="shared" si="26"/>
        <v>0.124684462398098</v>
      </c>
      <c r="R53" s="11">
        <f t="shared" si="27"/>
        <v>0.1264068</v>
      </c>
      <c r="S53" s="17">
        <f t="shared" si="28"/>
        <v>0.986374644386997</v>
      </c>
      <c r="T53" s="3">
        <v>0.01</v>
      </c>
      <c r="U53" s="18">
        <f t="shared" si="29"/>
        <v>0.00986374644386997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0.03791374644387</v>
      </c>
      <c r="AR53" s="25">
        <f t="shared" si="35"/>
        <v>97.236</v>
      </c>
      <c r="AS53" s="1">
        <f t="shared" si="36"/>
        <v>0.13</v>
      </c>
      <c r="AT53" s="2">
        <f>$E$3/12</f>
        <v>15.55</v>
      </c>
      <c r="AU53" s="1">
        <f t="shared" si="37"/>
        <v>49931.2380596359</v>
      </c>
    </row>
    <row r="54" s="1" customFormat="1" spans="1:47">
      <c r="A54" s="6"/>
      <c r="B54" s="6"/>
      <c r="C54" s="9">
        <v>10</v>
      </c>
      <c r="D54" s="12">
        <v>23.3483826996774</v>
      </c>
      <c r="E54" s="13">
        <f t="shared" si="38"/>
        <v>27.7781963843333</v>
      </c>
      <c r="F54" s="9" t="s">
        <v>107</v>
      </c>
      <c r="G54" s="6">
        <v>11</v>
      </c>
      <c r="H54" s="11">
        <f t="shared" si="20"/>
        <v>23.3483826996774</v>
      </c>
      <c r="I54" s="11">
        <f t="shared" si="21"/>
        <v>296.498382699677</v>
      </c>
      <c r="J54" s="11">
        <f t="shared" si="22"/>
        <v>0.288595959461247</v>
      </c>
      <c r="K54" s="11">
        <f t="shared" si="23"/>
        <v>97.236</v>
      </c>
      <c r="L54" s="11">
        <f t="shared" si="24"/>
        <v>0.97236</v>
      </c>
      <c r="M54" s="6" t="s">
        <v>109</v>
      </c>
      <c r="N54" s="11">
        <f>(O53-P53)*$C$24/100</f>
        <v>1.03581701603886</v>
      </c>
      <c r="O54" s="11">
        <f t="shared" si="39"/>
        <v>1.02687668505468</v>
      </c>
      <c r="P54" s="11">
        <f t="shared" si="25"/>
        <v>0.296352462171739</v>
      </c>
      <c r="Q54" s="16">
        <f t="shared" si="26"/>
        <v>0.0385258200823261</v>
      </c>
      <c r="R54" s="11">
        <f t="shared" si="27"/>
        <v>0.1264068</v>
      </c>
      <c r="S54" s="17">
        <f t="shared" si="28"/>
        <v>0.304776484194886</v>
      </c>
      <c r="T54" s="3">
        <v>0.01</v>
      </c>
      <c r="U54" s="18">
        <f t="shared" si="29"/>
        <v>0.00304776484194886</v>
      </c>
      <c r="V54" s="17"/>
      <c r="W54" s="3"/>
      <c r="X54" s="18"/>
      <c r="Y54" s="19">
        <v>0.04</v>
      </c>
      <c r="Z54" s="3">
        <v>0.29</v>
      </c>
      <c r="AA54" s="20">
        <f t="shared" si="30"/>
        <v>0.0116</v>
      </c>
      <c r="AB54" s="3">
        <v>0.015</v>
      </c>
      <c r="AC54" s="3">
        <v>0.28</v>
      </c>
      <c r="AD54" s="20">
        <f t="shared" si="31"/>
        <v>0.0042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0.0310977648419489</v>
      </c>
      <c r="AR54" s="25">
        <f t="shared" si="35"/>
        <v>97.236</v>
      </c>
      <c r="AS54" s="1">
        <f t="shared" si="36"/>
        <v>0.13</v>
      </c>
      <c r="AT54" s="2">
        <f>$E$3/12</f>
        <v>15.55</v>
      </c>
      <c r="AU54" s="1">
        <f t="shared" si="37"/>
        <v>40954.7999099672</v>
      </c>
    </row>
    <row r="55" s="1" customFormat="1" spans="1:48">
      <c r="A55" s="6"/>
      <c r="B55" s="6"/>
      <c r="C55" s="9">
        <v>11</v>
      </c>
      <c r="D55" s="12">
        <v>18.7762521676667</v>
      </c>
      <c r="E55" s="13">
        <f t="shared" si="38"/>
        <v>23.3483826996774</v>
      </c>
      <c r="F55" s="9" t="s">
        <v>109</v>
      </c>
      <c r="G55" s="6">
        <v>12</v>
      </c>
      <c r="H55" s="11">
        <f t="shared" si="20"/>
        <v>18.7762521676667</v>
      </c>
      <c r="I55" s="11">
        <f t="shared" si="21"/>
        <v>291.926252167667</v>
      </c>
      <c r="J55" s="11">
        <f t="shared" si="22"/>
        <v>0.172552431605803</v>
      </c>
      <c r="K55" s="11">
        <f t="shared" si="23"/>
        <v>97.236</v>
      </c>
      <c r="L55" s="11">
        <f t="shared" si="24"/>
        <v>0.97236</v>
      </c>
      <c r="M55" s="6" t="s">
        <v>107</v>
      </c>
      <c r="N55" s="6"/>
      <c r="O55" s="11">
        <f t="shared" si="39"/>
        <v>1.70288422288294</v>
      </c>
      <c r="P55" s="11">
        <f t="shared" si="25"/>
        <v>0.293836813401609</v>
      </c>
      <c r="Q55" s="16">
        <f t="shared" si="26"/>
        <v>0.0381987857422092</v>
      </c>
      <c r="R55" s="11">
        <f t="shared" si="27"/>
        <v>0.1264068</v>
      </c>
      <c r="S55" s="17">
        <f t="shared" si="28"/>
        <v>0.30218932638283</v>
      </c>
      <c r="T55" s="3">
        <v>0.01</v>
      </c>
      <c r="U55" s="18">
        <f t="shared" si="29"/>
        <v>0.0030218932638283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0.0238718932638283</v>
      </c>
      <c r="AR55" s="25">
        <f t="shared" si="35"/>
        <v>97.236</v>
      </c>
      <c r="AS55" s="1">
        <f t="shared" si="36"/>
        <v>0.13</v>
      </c>
      <c r="AT55" s="2">
        <f>$E$3/12</f>
        <v>15.55</v>
      </c>
      <c r="AU55" s="1">
        <f t="shared" si="37"/>
        <v>31438.5492674821</v>
      </c>
      <c r="AV55" s="1">
        <f>SUM(AU44:AU55)</f>
        <v>522411.868003294</v>
      </c>
    </row>
    <row r="56" s="1" customFormat="1" spans="1:46">
      <c r="A56" s="6"/>
      <c r="B56" s="6"/>
      <c r="C56" s="9">
        <v>12</v>
      </c>
      <c r="D56" s="12">
        <v>14.145259088871</v>
      </c>
      <c r="E56" s="13">
        <f t="shared" si="38"/>
        <v>18.7762521676667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15</v>
      </c>
      <c r="E60" s="9"/>
      <c r="F60" s="9"/>
      <c r="G60" s="6">
        <v>1</v>
      </c>
      <c r="H60" s="11">
        <f t="shared" ref="H60:H71" si="40">E61</f>
        <v>15</v>
      </c>
      <c r="I60" s="11">
        <f t="shared" ref="I60:I71" si="41">H60+273.15</f>
        <v>288.15</v>
      </c>
      <c r="J60" s="11">
        <f t="shared" ref="J60:J71" si="42">EXP(($C$18*(I60-$C$16))/($C$19*I60*$C$16))</f>
        <v>0.11145232763902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0.153770776443556</v>
      </c>
      <c r="Q60" s="16">
        <f t="shared" ref="Q60:Q71" si="46">P60*$B$62</f>
        <v>0.0153770776443556</v>
      </c>
      <c r="R60" s="11">
        <f t="shared" ref="R60:R71" si="47">L60*$B$62</f>
        <v>0.13797</v>
      </c>
      <c r="S60" s="17">
        <f t="shared" ref="S60:S71" si="48">Q60/R60</f>
        <v>0.11145232763902</v>
      </c>
      <c r="T60" s="3">
        <v>0.01</v>
      </c>
      <c r="U60" s="18">
        <f t="shared" ref="U60:U71" si="49">S60*T60</f>
        <v>0.0011145232763902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0.0134145232763902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8.43333333333333</v>
      </c>
      <c r="AU60" s="1">
        <f t="shared" ref="AU60:AU71" si="57">AT60*10000*AS60*0.67*AR60*AQ60</f>
        <v>10457.6469708316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15.1236415558065</v>
      </c>
      <c r="E61" s="13">
        <f t="shared" ref="E61:E72" si="58">D60</f>
        <v>15</v>
      </c>
      <c r="F61" s="9" t="s">
        <v>107</v>
      </c>
      <c r="G61" s="6">
        <v>2</v>
      </c>
      <c r="H61" s="11">
        <f t="shared" si="40"/>
        <v>15.1236415558065</v>
      </c>
      <c r="I61" s="11">
        <f t="shared" si="41"/>
        <v>288.273641555806</v>
      </c>
      <c r="J61" s="11">
        <f t="shared" si="42"/>
        <v>0.113079361962026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2.60562922355644</v>
      </c>
      <c r="P61" s="11">
        <f t="shared" si="45"/>
        <v>0.294642890109371</v>
      </c>
      <c r="Q61" s="16">
        <f t="shared" si="46"/>
        <v>0.0294642890109371</v>
      </c>
      <c r="R61" s="11">
        <f t="shared" si="47"/>
        <v>0.13797</v>
      </c>
      <c r="S61" s="17">
        <f t="shared" si="48"/>
        <v>0.213555765825448</v>
      </c>
      <c r="T61" s="3">
        <v>0.01</v>
      </c>
      <c r="U61" s="18">
        <f t="shared" si="49"/>
        <v>0.00213555765825448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0.0144355576582545</v>
      </c>
      <c r="AR61" s="25">
        <f t="shared" si="55"/>
        <v>137.97</v>
      </c>
      <c r="AS61" s="1">
        <f t="shared" si="56"/>
        <v>0.1</v>
      </c>
      <c r="AT61" s="2">
        <f>$E$5/12</f>
        <v>8.43333333333333</v>
      </c>
      <c r="AU61" s="1">
        <f t="shared" si="57"/>
        <v>11253.6213704146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14.5025611109643</v>
      </c>
      <c r="E62" s="13">
        <f t="shared" si="58"/>
        <v>15.1236415558065</v>
      </c>
      <c r="F62" s="9" t="s">
        <v>107</v>
      </c>
      <c r="G62" s="6">
        <v>3</v>
      </c>
      <c r="H62" s="11">
        <f t="shared" si="40"/>
        <v>14.5025611109643</v>
      </c>
      <c r="I62" s="11">
        <f t="shared" si="41"/>
        <v>287.652561110964</v>
      </c>
      <c r="J62" s="11">
        <f t="shared" si="42"/>
        <v>0.105126305748036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3.69068633344707</v>
      </c>
      <c r="P62" s="11">
        <f t="shared" si="45"/>
        <v>0.387988219910057</v>
      </c>
      <c r="Q62" s="16">
        <f t="shared" si="46"/>
        <v>0.0387988219910057</v>
      </c>
      <c r="R62" s="11">
        <f t="shared" si="47"/>
        <v>0.13797</v>
      </c>
      <c r="S62" s="17">
        <f t="shared" si="48"/>
        <v>0.281212017039977</v>
      </c>
      <c r="T62" s="3">
        <v>0.01</v>
      </c>
      <c r="U62" s="18">
        <f t="shared" si="49"/>
        <v>0.00281212017039977</v>
      </c>
      <c r="V62" s="17"/>
      <c r="W62" s="3"/>
      <c r="X62" s="18"/>
      <c r="Y62" s="19">
        <v>0.04</v>
      </c>
      <c r="Z62" s="3">
        <v>0.06</v>
      </c>
      <c r="AA62" s="20">
        <f t="shared" si="50"/>
        <v>0.0024</v>
      </c>
      <c r="AB62" s="3">
        <v>0.015</v>
      </c>
      <c r="AC62" s="3">
        <v>0.63</v>
      </c>
      <c r="AD62" s="20">
        <f t="shared" si="51"/>
        <v>0.00945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0.0208621201703998</v>
      </c>
      <c r="AR62" s="25">
        <f t="shared" si="55"/>
        <v>137.97</v>
      </c>
      <c r="AS62" s="1">
        <f t="shared" si="56"/>
        <v>0.1</v>
      </c>
      <c r="AT62" s="2">
        <f>$E$5/12</f>
        <v>8.43333333333333</v>
      </c>
      <c r="AU62" s="1">
        <f t="shared" si="57"/>
        <v>16263.6184163985</v>
      </c>
    </row>
    <row r="63" s="1" customFormat="1" spans="1:47">
      <c r="A63" s="6"/>
      <c r="B63" s="6"/>
      <c r="C63" s="9">
        <v>3</v>
      </c>
      <c r="D63" s="12">
        <v>17.0496054796774</v>
      </c>
      <c r="E63" s="13">
        <f t="shared" si="58"/>
        <v>14.5025611109643</v>
      </c>
      <c r="F63" s="9" t="s">
        <v>107</v>
      </c>
      <c r="G63" s="6">
        <v>4</v>
      </c>
      <c r="H63" s="11">
        <f t="shared" si="40"/>
        <v>17.0496054796774</v>
      </c>
      <c r="I63" s="11">
        <f t="shared" si="41"/>
        <v>290.199605479677</v>
      </c>
      <c r="J63" s="11">
        <f t="shared" si="42"/>
        <v>0.141493244940335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4.68239811353702</v>
      </c>
      <c r="P63" s="11">
        <f t="shared" si="45"/>
        <v>0.662527703186857</v>
      </c>
      <c r="Q63" s="16">
        <f t="shared" si="46"/>
        <v>0.0662527703186857</v>
      </c>
      <c r="R63" s="11">
        <f t="shared" si="47"/>
        <v>0.13797</v>
      </c>
      <c r="S63" s="17">
        <f t="shared" si="48"/>
        <v>0.480196929177978</v>
      </c>
      <c r="T63" s="3">
        <v>0.01</v>
      </c>
      <c r="U63" s="18">
        <f t="shared" si="49"/>
        <v>0.00480196929177978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0.0228519692917798</v>
      </c>
      <c r="AR63" s="25">
        <f t="shared" si="55"/>
        <v>137.97</v>
      </c>
      <c r="AS63" s="1">
        <f t="shared" si="56"/>
        <v>0.1</v>
      </c>
      <c r="AT63" s="2">
        <f>$E$5/12</f>
        <v>8.43333333333333</v>
      </c>
      <c r="AU63" s="1">
        <f t="shared" si="57"/>
        <v>17814.8580100735</v>
      </c>
    </row>
    <row r="64" s="1" customFormat="1" spans="1:47">
      <c r="A64" s="6"/>
      <c r="B64" s="6"/>
      <c r="C64" s="9">
        <v>4</v>
      </c>
      <c r="D64" s="12">
        <v>21.5527461023333</v>
      </c>
      <c r="E64" s="13">
        <f t="shared" si="58"/>
        <v>17.0496054796774</v>
      </c>
      <c r="F64" s="9" t="s">
        <v>107</v>
      </c>
      <c r="G64" s="6">
        <v>5</v>
      </c>
      <c r="H64" s="11">
        <f t="shared" si="40"/>
        <v>21.5527461023333</v>
      </c>
      <c r="I64" s="11">
        <f t="shared" si="41"/>
        <v>294.702746102333</v>
      </c>
      <c r="J64" s="11">
        <f t="shared" si="42"/>
        <v>0.236260870544573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3.81887688983265</v>
      </c>
      <c r="O64" s="11">
        <f t="shared" si="59"/>
        <v>1.58069352051751</v>
      </c>
      <c r="P64" s="11">
        <f t="shared" si="45"/>
        <v>0.373456027221632</v>
      </c>
      <c r="Q64" s="16">
        <f t="shared" si="46"/>
        <v>0.0373456027221632</v>
      </c>
      <c r="R64" s="11">
        <f t="shared" si="47"/>
        <v>0.13797</v>
      </c>
      <c r="S64" s="17">
        <f t="shared" si="48"/>
        <v>0.270679152874996</v>
      </c>
      <c r="T64" s="3">
        <v>0.01</v>
      </c>
      <c r="U64" s="18">
        <f t="shared" si="49"/>
        <v>0.00270679152874996</v>
      </c>
      <c r="V64" s="17"/>
      <c r="W64" s="3"/>
      <c r="X64" s="18"/>
      <c r="Y64" s="19">
        <v>0.05</v>
      </c>
      <c r="Z64" s="3">
        <v>0.06</v>
      </c>
      <c r="AA64" s="20">
        <f t="shared" si="50"/>
        <v>0.003</v>
      </c>
      <c r="AB64" s="3">
        <v>0.02</v>
      </c>
      <c r="AC64" s="3">
        <v>0.63</v>
      </c>
      <c r="AD64" s="20">
        <f t="shared" si="51"/>
        <v>0.0126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0.02590679152875</v>
      </c>
      <c r="AR64" s="25">
        <f t="shared" si="55"/>
        <v>137.97</v>
      </c>
      <c r="AS64" s="1">
        <f t="shared" si="56"/>
        <v>0.1</v>
      </c>
      <c r="AT64" s="2">
        <f>$E$5/12</f>
        <v>8.43333333333333</v>
      </c>
      <c r="AU64" s="1">
        <f t="shared" si="57"/>
        <v>20196.3256071446</v>
      </c>
    </row>
    <row r="65" s="1" customFormat="1" spans="1:47">
      <c r="A65" s="6"/>
      <c r="B65" s="6"/>
      <c r="C65" s="9">
        <v>5</v>
      </c>
      <c r="D65" s="12">
        <v>24.83892815</v>
      </c>
      <c r="E65" s="13">
        <f t="shared" si="58"/>
        <v>21.5527461023333</v>
      </c>
      <c r="F65" s="9" t="s">
        <v>109</v>
      </c>
      <c r="G65" s="6">
        <v>6</v>
      </c>
      <c r="H65" s="11">
        <f t="shared" si="40"/>
        <v>24.83892815</v>
      </c>
      <c r="I65" s="11">
        <f t="shared" si="41"/>
        <v>297.98892815</v>
      </c>
      <c r="J65" s="11">
        <f t="shared" si="42"/>
        <v>0.34011717295935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2.58693749329588</v>
      </c>
      <c r="P65" s="11">
        <f t="shared" si="45"/>
        <v>0.87986186684234</v>
      </c>
      <c r="Q65" s="16">
        <f t="shared" si="46"/>
        <v>0.0879861866842341</v>
      </c>
      <c r="R65" s="11">
        <f t="shared" si="47"/>
        <v>0.13797</v>
      </c>
      <c r="S65" s="17">
        <f t="shared" si="48"/>
        <v>0.637719697646112</v>
      </c>
      <c r="T65" s="3">
        <v>0.01</v>
      </c>
      <c r="U65" s="18">
        <f t="shared" si="49"/>
        <v>0.00637719697646112</v>
      </c>
      <c r="V65" s="17"/>
      <c r="W65" s="3"/>
      <c r="X65" s="18"/>
      <c r="Y65" s="19">
        <v>0.05</v>
      </c>
      <c r="Z65" s="3">
        <v>0.06</v>
      </c>
      <c r="AA65" s="20">
        <f t="shared" si="50"/>
        <v>0.003</v>
      </c>
      <c r="AB65" s="3">
        <v>0.02</v>
      </c>
      <c r="AC65" s="3">
        <v>0.63</v>
      </c>
      <c r="AD65" s="20">
        <f t="shared" si="51"/>
        <v>0.0126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0.0295771969764611</v>
      </c>
      <c r="AR65" s="25">
        <f t="shared" si="55"/>
        <v>137.97</v>
      </c>
      <c r="AS65" s="1">
        <f t="shared" si="56"/>
        <v>0.1</v>
      </c>
      <c r="AT65" s="2">
        <f>$E$5/12</f>
        <v>8.43333333333333</v>
      </c>
      <c r="AU65" s="1">
        <f t="shared" si="57"/>
        <v>23057.6874029482</v>
      </c>
    </row>
    <row r="66" s="1" customFormat="1" spans="1:47">
      <c r="A66" s="6"/>
      <c r="B66" s="6"/>
      <c r="C66" s="9">
        <v>6</v>
      </c>
      <c r="D66" s="12">
        <v>27.2797284383333</v>
      </c>
      <c r="E66" s="13">
        <f t="shared" si="58"/>
        <v>24.83892815</v>
      </c>
      <c r="F66" s="9" t="s">
        <v>107</v>
      </c>
      <c r="G66" s="6">
        <v>7</v>
      </c>
      <c r="H66" s="11">
        <f t="shared" si="40"/>
        <v>27.2797284383333</v>
      </c>
      <c r="I66" s="11">
        <f t="shared" si="41"/>
        <v>300.429728438333</v>
      </c>
      <c r="J66" s="11">
        <f t="shared" si="42"/>
        <v>0.44352482842319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3.08677562645353</v>
      </c>
      <c r="P66" s="11">
        <f t="shared" si="45"/>
        <v>1.36906163010369</v>
      </c>
      <c r="Q66" s="16">
        <f t="shared" si="46"/>
        <v>0.136906163010369</v>
      </c>
      <c r="R66" s="11">
        <f t="shared" si="47"/>
        <v>0.13797</v>
      </c>
      <c r="S66" s="17">
        <f t="shared" si="48"/>
        <v>0.992289360080951</v>
      </c>
      <c r="T66" s="3">
        <v>0.01</v>
      </c>
      <c r="U66" s="18">
        <f t="shared" si="49"/>
        <v>0.00992289360080951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0.0331228936008095</v>
      </c>
      <c r="AR66" s="25">
        <f t="shared" si="55"/>
        <v>137.97</v>
      </c>
      <c r="AS66" s="1">
        <f t="shared" si="56"/>
        <v>0.1</v>
      </c>
      <c r="AT66" s="2">
        <f>$E$5/12</f>
        <v>8.43333333333333</v>
      </c>
      <c r="AU66" s="1">
        <f t="shared" si="57"/>
        <v>25821.8291319625</v>
      </c>
    </row>
    <row r="67" s="1" customFormat="1" spans="1:47">
      <c r="A67" s="6"/>
      <c r="B67" s="6"/>
      <c r="C67" s="9">
        <v>7</v>
      </c>
      <c r="D67" s="12">
        <v>27.6007821009677</v>
      </c>
      <c r="E67" s="13">
        <f t="shared" si="58"/>
        <v>27.2797284383333</v>
      </c>
      <c r="F67" s="9" t="s">
        <v>107</v>
      </c>
      <c r="G67" s="6">
        <v>8</v>
      </c>
      <c r="H67" s="11">
        <f t="shared" si="40"/>
        <v>27.6007821009677</v>
      </c>
      <c r="I67" s="11">
        <f t="shared" si="41"/>
        <v>300.750782100968</v>
      </c>
      <c r="J67" s="11">
        <f t="shared" si="42"/>
        <v>0.459138176925439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3.09741399634985</v>
      </c>
      <c r="P67" s="11">
        <f t="shared" si="45"/>
        <v>1.42214101546741</v>
      </c>
      <c r="Q67" s="16">
        <f t="shared" si="46"/>
        <v>0.142214101546741</v>
      </c>
      <c r="R67" s="11">
        <f t="shared" si="47"/>
        <v>0.13797</v>
      </c>
      <c r="S67" s="17">
        <f t="shared" si="48"/>
        <v>1.03076104621831</v>
      </c>
      <c r="T67" s="3">
        <v>0.01</v>
      </c>
      <c r="U67" s="18">
        <f t="shared" si="49"/>
        <v>0.0103076104621831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0.0335076104621831</v>
      </c>
      <c r="AR67" s="25">
        <f t="shared" si="55"/>
        <v>137.97</v>
      </c>
      <c r="AS67" s="1">
        <f t="shared" si="56"/>
        <v>0.1</v>
      </c>
      <c r="AT67" s="2">
        <f>$E$5/12</f>
        <v>8.43333333333333</v>
      </c>
      <c r="AU67" s="1">
        <f t="shared" si="57"/>
        <v>26121.745352396</v>
      </c>
    </row>
    <row r="68" s="1" customFormat="1" spans="1:47">
      <c r="A68" s="6"/>
      <c r="B68" s="6"/>
      <c r="C68" s="9">
        <v>8</v>
      </c>
      <c r="D68" s="12">
        <v>28.3899253987097</v>
      </c>
      <c r="E68" s="13">
        <f t="shared" si="58"/>
        <v>27.6007821009677</v>
      </c>
      <c r="F68" s="9" t="s">
        <v>107</v>
      </c>
      <c r="G68" s="6">
        <v>9</v>
      </c>
      <c r="H68" s="11">
        <f t="shared" si="40"/>
        <v>28.3899253987097</v>
      </c>
      <c r="I68" s="11">
        <f t="shared" si="41"/>
        <v>301.53992539871</v>
      </c>
      <c r="J68" s="11">
        <f t="shared" si="42"/>
        <v>0.499734949264332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3.05497298088244</v>
      </c>
      <c r="P68" s="11">
        <f t="shared" si="45"/>
        <v>1.52667676760519</v>
      </c>
      <c r="Q68" s="16">
        <f t="shared" si="46"/>
        <v>0.152667676760519</v>
      </c>
      <c r="R68" s="11">
        <f t="shared" si="47"/>
        <v>0.13797</v>
      </c>
      <c r="S68" s="17">
        <f t="shared" si="48"/>
        <v>1.10652806233615</v>
      </c>
      <c r="T68" s="3">
        <v>0.01</v>
      </c>
      <c r="U68" s="18">
        <f t="shared" si="49"/>
        <v>0.0110652806233615</v>
      </c>
      <c r="V68" s="17"/>
      <c r="W68" s="3"/>
      <c r="X68" s="18"/>
      <c r="Y68" s="19">
        <v>0.05</v>
      </c>
      <c r="Z68" s="3">
        <v>0.06</v>
      </c>
      <c r="AA68" s="20">
        <f t="shared" si="50"/>
        <v>0.003</v>
      </c>
      <c r="AB68" s="3">
        <v>0.02</v>
      </c>
      <c r="AC68" s="3">
        <v>0.63</v>
      </c>
      <c r="AD68" s="20">
        <f t="shared" si="51"/>
        <v>0.0126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0.0342652806233615</v>
      </c>
      <c r="AR68" s="25">
        <f t="shared" si="55"/>
        <v>137.97</v>
      </c>
      <c r="AS68" s="1">
        <f t="shared" si="56"/>
        <v>0.1</v>
      </c>
      <c r="AT68" s="2">
        <f>$E$5/12</f>
        <v>8.43333333333333</v>
      </c>
      <c r="AU68" s="1">
        <f t="shared" si="57"/>
        <v>26712.4071972252</v>
      </c>
    </row>
    <row r="69" s="1" customFormat="1" spans="1:47">
      <c r="A69" s="6"/>
      <c r="B69" s="6"/>
      <c r="C69" s="9">
        <v>9</v>
      </c>
      <c r="D69" s="12">
        <v>27.7781963843333</v>
      </c>
      <c r="E69" s="13">
        <f t="shared" si="58"/>
        <v>28.3899253987097</v>
      </c>
      <c r="F69" s="9" t="s">
        <v>107</v>
      </c>
      <c r="G69" s="6">
        <v>10</v>
      </c>
      <c r="H69" s="11">
        <f t="shared" si="40"/>
        <v>27.7781963843333</v>
      </c>
      <c r="I69" s="11">
        <f t="shared" si="41"/>
        <v>300.928196384333</v>
      </c>
      <c r="J69" s="11">
        <f t="shared" si="42"/>
        <v>0.467985855912458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2.90799621327725</v>
      </c>
      <c r="P69" s="11">
        <f t="shared" si="45"/>
        <v>1.36090109686074</v>
      </c>
      <c r="Q69" s="16">
        <f t="shared" si="46"/>
        <v>0.136090109686074</v>
      </c>
      <c r="R69" s="11">
        <f t="shared" si="47"/>
        <v>0.13797</v>
      </c>
      <c r="S69" s="17">
        <f t="shared" si="48"/>
        <v>0.986374644386997</v>
      </c>
      <c r="T69" s="3">
        <v>0.01</v>
      </c>
      <c r="U69" s="18">
        <f t="shared" si="49"/>
        <v>0.00986374644386997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0.02791374644387</v>
      </c>
      <c r="AR69" s="25">
        <f t="shared" si="55"/>
        <v>137.97</v>
      </c>
      <c r="AS69" s="1">
        <f t="shared" si="56"/>
        <v>0.1</v>
      </c>
      <c r="AT69" s="2">
        <f>$E$5/12</f>
        <v>8.43333333333333</v>
      </c>
      <c r="AU69" s="1">
        <f t="shared" si="57"/>
        <v>21760.9004754621</v>
      </c>
    </row>
    <row r="70" s="1" customFormat="1" spans="1:47">
      <c r="A70" s="6"/>
      <c r="B70" s="6"/>
      <c r="C70" s="9">
        <v>10</v>
      </c>
      <c r="D70" s="12">
        <v>23.3483826996774</v>
      </c>
      <c r="E70" s="13">
        <f t="shared" si="58"/>
        <v>27.7781963843333</v>
      </c>
      <c r="F70" s="9" t="s">
        <v>107</v>
      </c>
      <c r="G70" s="6">
        <v>11</v>
      </c>
      <c r="H70" s="11">
        <f t="shared" si="40"/>
        <v>23.3483826996774</v>
      </c>
      <c r="I70" s="11">
        <f t="shared" si="41"/>
        <v>296.498382699677</v>
      </c>
      <c r="J70" s="11">
        <f t="shared" si="42"/>
        <v>0.288595959461247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1.46974036059568</v>
      </c>
      <c r="O70" s="11">
        <f t="shared" si="59"/>
        <v>1.45705475582083</v>
      </c>
      <c r="P70" s="11">
        <f t="shared" si="45"/>
        <v>0.420500115243684</v>
      </c>
      <c r="Q70" s="16">
        <f t="shared" si="46"/>
        <v>0.0420500115243684</v>
      </c>
      <c r="R70" s="11">
        <f t="shared" si="47"/>
        <v>0.13797</v>
      </c>
      <c r="S70" s="17">
        <f t="shared" si="48"/>
        <v>0.304776484194886</v>
      </c>
      <c r="T70" s="3">
        <v>0.01</v>
      </c>
      <c r="U70" s="18">
        <f t="shared" si="49"/>
        <v>0.00304776484194886</v>
      </c>
      <c r="V70" s="17"/>
      <c r="W70" s="3"/>
      <c r="X70" s="18"/>
      <c r="Y70" s="19">
        <v>0.04</v>
      </c>
      <c r="Z70" s="3">
        <v>0.06</v>
      </c>
      <c r="AA70" s="20">
        <f t="shared" si="50"/>
        <v>0.0024</v>
      </c>
      <c r="AB70" s="3">
        <v>0.015</v>
      </c>
      <c r="AC70" s="3">
        <v>0.63</v>
      </c>
      <c r="AD70" s="20">
        <f t="shared" si="51"/>
        <v>0.00945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0.0210977648419489</v>
      </c>
      <c r="AR70" s="25">
        <f t="shared" si="55"/>
        <v>137.97</v>
      </c>
      <c r="AS70" s="1">
        <f t="shared" si="56"/>
        <v>0.1</v>
      </c>
      <c r="AT70" s="2">
        <f>$E$5/12</f>
        <v>8.43333333333333</v>
      </c>
      <c r="AU70" s="1">
        <f t="shared" si="57"/>
        <v>16447.3214623319</v>
      </c>
    </row>
    <row r="71" s="1" customFormat="1" spans="1:48">
      <c r="A71" s="6"/>
      <c r="B71" s="6"/>
      <c r="C71" s="9">
        <v>11</v>
      </c>
      <c r="D71" s="12">
        <v>18.7762521676667</v>
      </c>
      <c r="E71" s="13">
        <f t="shared" si="58"/>
        <v>23.3483826996774</v>
      </c>
      <c r="F71" s="9" t="s">
        <v>109</v>
      </c>
      <c r="G71" s="6">
        <v>12</v>
      </c>
      <c r="H71" s="11">
        <f t="shared" si="40"/>
        <v>18.7762521676667</v>
      </c>
      <c r="I71" s="11">
        <f t="shared" si="41"/>
        <v>291.926252167667</v>
      </c>
      <c r="J71" s="11">
        <f t="shared" si="42"/>
        <v>0.172552431605803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2.41625464057714</v>
      </c>
      <c r="P71" s="11">
        <f t="shared" si="45"/>
        <v>0.416930613610391</v>
      </c>
      <c r="Q71" s="16">
        <f t="shared" si="46"/>
        <v>0.0416930613610391</v>
      </c>
      <c r="R71" s="11">
        <f t="shared" si="47"/>
        <v>0.13797</v>
      </c>
      <c r="S71" s="17">
        <f t="shared" si="48"/>
        <v>0.30218932638283</v>
      </c>
      <c r="T71" s="3">
        <v>0.01</v>
      </c>
      <c r="U71" s="18">
        <f t="shared" si="49"/>
        <v>0.0030218932638283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0.0153218932638283</v>
      </c>
      <c r="AR71" s="25">
        <f t="shared" si="55"/>
        <v>137.97</v>
      </c>
      <c r="AS71" s="1">
        <f t="shared" si="56"/>
        <v>0.1</v>
      </c>
      <c r="AT71" s="2">
        <f>$E$5/12</f>
        <v>8.43333333333333</v>
      </c>
      <c r="AU71" s="1">
        <f t="shared" si="57"/>
        <v>11944.5877707699</v>
      </c>
      <c r="AV71" s="1">
        <f>SUM(AU60:AU71)</f>
        <v>227852.549167959</v>
      </c>
    </row>
    <row r="72" s="1" customFormat="1" spans="1:46">
      <c r="A72" s="6"/>
      <c r="B72" s="6"/>
      <c r="C72" s="9">
        <v>12</v>
      </c>
      <c r="D72" s="12">
        <v>14.145259088871</v>
      </c>
      <c r="E72" s="13">
        <f t="shared" si="58"/>
        <v>18.7762521676667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15</v>
      </c>
      <c r="E76" s="9"/>
      <c r="F76" s="9"/>
      <c r="G76" s="6">
        <v>1</v>
      </c>
      <c r="H76" s="11">
        <f t="shared" ref="H76:H87" si="60">E77</f>
        <v>15</v>
      </c>
      <c r="I76" s="11">
        <f t="shared" ref="I76:I87" si="61">H76+273.15</f>
        <v>288.15</v>
      </c>
      <c r="J76" s="11">
        <f t="shared" ref="J76:J87" si="62">EXP(($C$18*(I76-$C$16))/($C$19*I76*$C$16))</f>
        <v>0.11145232763902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0.00872249135337897</v>
      </c>
      <c r="Q76" s="16">
        <f t="shared" ref="Q76:Q87" si="66">P76*$B$78</f>
        <v>0.00113392387593927</v>
      </c>
      <c r="R76" s="11">
        <f t="shared" ref="R76:R87" si="67">L76*$B$78</f>
        <v>0.0101740708333333</v>
      </c>
      <c r="S76" s="17">
        <f t="shared" ref="S76:S87" si="68">Q76/R76</f>
        <v>0.111452327639021</v>
      </c>
      <c r="T76" s="3">
        <v>0.01</v>
      </c>
      <c r="U76" s="18">
        <f t="shared" ref="U76:U87" si="69">S76*T76</f>
        <v>0.00111452327639021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0.0127145232763902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</v>
      </c>
      <c r="AU76" s="1">
        <f t="shared" ref="AU76:AU87" si="77">AT76*10000*AS76*0.67*AR76*AQ76</f>
        <v>0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15.1236415558065</v>
      </c>
      <c r="E77" s="13">
        <f t="shared" ref="E77:E88" si="78">D76</f>
        <v>15</v>
      </c>
      <c r="F77" s="9" t="s">
        <v>107</v>
      </c>
      <c r="G77" s="6">
        <v>2</v>
      </c>
      <c r="H77" s="11">
        <f t="shared" si="60"/>
        <v>15.1236415558065</v>
      </c>
      <c r="I77" s="11">
        <f t="shared" si="61"/>
        <v>288.273641555806</v>
      </c>
      <c r="J77" s="11">
        <f t="shared" si="62"/>
        <v>0.113079361962026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0.147801675313288</v>
      </c>
      <c r="P77" s="11">
        <f t="shared" si="65"/>
        <v>0.016713319141345</v>
      </c>
      <c r="Q77" s="16">
        <f t="shared" si="66"/>
        <v>0.00217273148837485</v>
      </c>
      <c r="R77" s="11">
        <f t="shared" si="67"/>
        <v>0.0101740708333333</v>
      </c>
      <c r="S77" s="17">
        <f t="shared" si="68"/>
        <v>0.213555765825449</v>
      </c>
      <c r="T77" s="3">
        <v>0.01</v>
      </c>
      <c r="U77" s="18">
        <f t="shared" si="69"/>
        <v>0.00213555765825449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0.0137355576582545</v>
      </c>
      <c r="AR77" s="25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14.5025611109643</v>
      </c>
      <c r="E78" s="13">
        <f t="shared" si="78"/>
        <v>15.1236415558065</v>
      </c>
      <c r="F78" s="9" t="s">
        <v>107</v>
      </c>
      <c r="G78" s="6">
        <v>3</v>
      </c>
      <c r="H78" s="11">
        <f t="shared" si="60"/>
        <v>14.5025611109643</v>
      </c>
      <c r="I78" s="11">
        <f t="shared" si="61"/>
        <v>287.652561110964</v>
      </c>
      <c r="J78" s="11">
        <f t="shared" si="62"/>
        <v>0.105126305748036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0.209350439505276</v>
      </c>
      <c r="P78" s="11">
        <f t="shared" si="65"/>
        <v>0.0220082383119174</v>
      </c>
      <c r="Q78" s="16">
        <f t="shared" si="66"/>
        <v>0.00286107098054927</v>
      </c>
      <c r="R78" s="11">
        <f t="shared" si="67"/>
        <v>0.0101740708333333</v>
      </c>
      <c r="S78" s="17">
        <f t="shared" si="68"/>
        <v>0.281212017039978</v>
      </c>
      <c r="T78" s="3">
        <v>0.01</v>
      </c>
      <c r="U78" s="18">
        <f t="shared" si="69"/>
        <v>0.00281212017039978</v>
      </c>
      <c r="V78" s="17"/>
      <c r="W78" s="3"/>
      <c r="X78" s="18"/>
      <c r="Y78" s="19">
        <v>0.04</v>
      </c>
      <c r="Z78" s="3">
        <v>0.17</v>
      </c>
      <c r="AA78" s="20">
        <f t="shared" si="70"/>
        <v>0.0068</v>
      </c>
      <c r="AB78" s="3">
        <v>0.015</v>
      </c>
      <c r="AC78" s="3">
        <v>0.03</v>
      </c>
      <c r="AD78" s="20">
        <f t="shared" si="71"/>
        <v>0.00045</v>
      </c>
      <c r="AE78" s="17"/>
      <c r="AF78" s="3"/>
      <c r="AG78" s="18"/>
      <c r="AH78" s="17"/>
      <c r="AI78" s="3"/>
      <c r="AJ78" s="18"/>
      <c r="AL78" s="20"/>
      <c r="AM78" s="20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0.0219121201703998</v>
      </c>
      <c r="AR78" s="25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17.0496054796774</v>
      </c>
      <c r="E79" s="13">
        <f t="shared" si="78"/>
        <v>14.5025611109643</v>
      </c>
      <c r="F79" s="9" t="s">
        <v>107</v>
      </c>
      <c r="G79" s="6">
        <v>4</v>
      </c>
      <c r="H79" s="11">
        <f t="shared" si="60"/>
        <v>17.0496054796774</v>
      </c>
      <c r="I79" s="11">
        <f t="shared" si="61"/>
        <v>290.199605479677</v>
      </c>
      <c r="J79" s="11">
        <f t="shared" si="62"/>
        <v>0.141493244940335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0.265604284526692</v>
      </c>
      <c r="P79" s="11">
        <f t="shared" si="65"/>
        <v>0.0375812120877377</v>
      </c>
      <c r="Q79" s="16">
        <f t="shared" si="66"/>
        <v>0.0048855575714059</v>
      </c>
      <c r="R79" s="11">
        <f t="shared" si="67"/>
        <v>0.0101740708333333</v>
      </c>
      <c r="S79" s="17">
        <f t="shared" si="68"/>
        <v>0.48019692917798</v>
      </c>
      <c r="T79" s="3">
        <v>0.01</v>
      </c>
      <c r="U79" s="18">
        <f t="shared" si="69"/>
        <v>0.0048019692917798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0.0239019692917798</v>
      </c>
      <c r="AR79" s="25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21.5527461023333</v>
      </c>
      <c r="E80" s="13">
        <f t="shared" si="78"/>
        <v>17.0496054796774</v>
      </c>
      <c r="F80" s="9" t="s">
        <v>107</v>
      </c>
      <c r="G80" s="6">
        <v>5</v>
      </c>
      <c r="H80" s="11">
        <f t="shared" si="60"/>
        <v>21.5527461023333</v>
      </c>
      <c r="I80" s="11">
        <f t="shared" si="61"/>
        <v>294.702746102333</v>
      </c>
      <c r="J80" s="11">
        <f t="shared" si="62"/>
        <v>0.236260870544573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0.216621918817006</v>
      </c>
      <c r="O80" s="11">
        <f t="shared" si="79"/>
        <v>0.089663236955281</v>
      </c>
      <c r="P80" s="11">
        <f t="shared" si="65"/>
        <v>0.021183914418899</v>
      </c>
      <c r="Q80" s="16">
        <f t="shared" si="66"/>
        <v>0.00275390887445687</v>
      </c>
      <c r="R80" s="11">
        <f t="shared" si="67"/>
        <v>0.0101740708333333</v>
      </c>
      <c r="S80" s="17">
        <f t="shared" si="68"/>
        <v>0.270679152874997</v>
      </c>
      <c r="T80" s="3">
        <v>0.01</v>
      </c>
      <c r="U80" s="18">
        <f t="shared" si="69"/>
        <v>0.00270679152874997</v>
      </c>
      <c r="V80" s="17"/>
      <c r="W80" s="3"/>
      <c r="X80" s="18"/>
      <c r="Y80" s="19">
        <v>0.05</v>
      </c>
      <c r="Z80" s="3">
        <v>0.17</v>
      </c>
      <c r="AA80" s="20">
        <f t="shared" si="70"/>
        <v>0.0085</v>
      </c>
      <c r="AB80" s="3">
        <v>0.02</v>
      </c>
      <c r="AC80" s="3">
        <v>0.03</v>
      </c>
      <c r="AD80" s="20">
        <f t="shared" si="71"/>
        <v>0.0006</v>
      </c>
      <c r="AE80" s="17"/>
      <c r="AF80" s="3"/>
      <c r="AG80" s="18"/>
      <c r="AH80" s="17"/>
      <c r="AI80" s="3"/>
      <c r="AJ80" s="18"/>
      <c r="AL80" s="20"/>
      <c r="AM80" s="20"/>
      <c r="AN80" s="3">
        <v>0.02</v>
      </c>
      <c r="AO80" s="3">
        <v>0.79</v>
      </c>
      <c r="AP80" s="3">
        <f t="shared" si="72"/>
        <v>0.0158</v>
      </c>
      <c r="AQ80" s="1">
        <f t="shared" si="73"/>
        <v>0.02760679152875</v>
      </c>
      <c r="AR80" s="25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24.83892815</v>
      </c>
      <c r="E81" s="13">
        <f t="shared" si="78"/>
        <v>21.5527461023333</v>
      </c>
      <c r="F81" s="9" t="s">
        <v>109</v>
      </c>
      <c r="G81" s="6">
        <v>6</v>
      </c>
      <c r="H81" s="11">
        <f t="shared" si="60"/>
        <v>24.83892815</v>
      </c>
      <c r="I81" s="11">
        <f t="shared" si="61"/>
        <v>297.98892815</v>
      </c>
      <c r="J81" s="11">
        <f t="shared" si="62"/>
        <v>0.34011717295935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0.146741405869715</v>
      </c>
      <c r="P81" s="11">
        <f t="shared" si="65"/>
        <v>0.0499092721204881</v>
      </c>
      <c r="Q81" s="16">
        <f t="shared" si="66"/>
        <v>0.00648820537566346</v>
      </c>
      <c r="R81" s="11">
        <f t="shared" si="67"/>
        <v>0.0101740708333333</v>
      </c>
      <c r="S81" s="17">
        <f t="shared" si="68"/>
        <v>0.637719697646114</v>
      </c>
      <c r="T81" s="3">
        <v>0.01</v>
      </c>
      <c r="U81" s="18">
        <f t="shared" si="69"/>
        <v>0.00637719697646114</v>
      </c>
      <c r="V81" s="17"/>
      <c r="W81" s="3"/>
      <c r="X81" s="18"/>
      <c r="Y81" s="19">
        <v>0.05</v>
      </c>
      <c r="Z81" s="3">
        <v>0.17</v>
      </c>
      <c r="AA81" s="20">
        <f t="shared" si="70"/>
        <v>0.0085</v>
      </c>
      <c r="AB81" s="3">
        <v>0.02</v>
      </c>
      <c r="AC81" s="3">
        <v>0.03</v>
      </c>
      <c r="AD81" s="20">
        <f t="shared" si="71"/>
        <v>0.0006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0.02</v>
      </c>
      <c r="AO81" s="3">
        <v>0.79</v>
      </c>
      <c r="AP81" s="3">
        <f t="shared" si="72"/>
        <v>0.0158</v>
      </c>
      <c r="AQ81" s="1">
        <f t="shared" si="73"/>
        <v>0.0312771969764611</v>
      </c>
      <c r="AR81" s="25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27.2797284383333</v>
      </c>
      <c r="E82" s="13">
        <f t="shared" si="78"/>
        <v>24.83892815</v>
      </c>
      <c r="F82" s="9" t="s">
        <v>107</v>
      </c>
      <c r="G82" s="6">
        <v>7</v>
      </c>
      <c r="H82" s="11">
        <f t="shared" si="60"/>
        <v>27.2797284383333</v>
      </c>
      <c r="I82" s="11">
        <f t="shared" si="61"/>
        <v>300.429728438333</v>
      </c>
      <c r="J82" s="11">
        <f t="shared" si="62"/>
        <v>0.44352482842319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0.17509421708256</v>
      </c>
      <c r="P82" s="11">
        <f t="shared" si="65"/>
        <v>0.0776586325894353</v>
      </c>
      <c r="Q82" s="16">
        <f t="shared" si="66"/>
        <v>0.0100956222366266</v>
      </c>
      <c r="R82" s="11">
        <f t="shared" si="67"/>
        <v>0.0101740708333333</v>
      </c>
      <c r="S82" s="17">
        <f t="shared" si="68"/>
        <v>0.992289360080953</v>
      </c>
      <c r="T82" s="3">
        <v>0.01</v>
      </c>
      <c r="U82" s="18">
        <f t="shared" si="69"/>
        <v>0.00992289360080953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0.0348228936008095</v>
      </c>
      <c r="AR82" s="25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27.6007821009677</v>
      </c>
      <c r="E83" s="13">
        <f t="shared" si="78"/>
        <v>27.2797284383333</v>
      </c>
      <c r="F83" s="9" t="s">
        <v>107</v>
      </c>
      <c r="G83" s="6">
        <v>8</v>
      </c>
      <c r="H83" s="11">
        <f t="shared" si="60"/>
        <v>27.6007821009677</v>
      </c>
      <c r="I83" s="11">
        <f t="shared" si="61"/>
        <v>300.750782100968</v>
      </c>
      <c r="J83" s="11">
        <f t="shared" si="62"/>
        <v>0.459138176925439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0.175697667826458</v>
      </c>
      <c r="P83" s="11">
        <f t="shared" si="65"/>
        <v>0.0806695068958915</v>
      </c>
      <c r="Q83" s="16">
        <f t="shared" si="66"/>
        <v>0.0104870358964659</v>
      </c>
      <c r="R83" s="11">
        <f t="shared" si="67"/>
        <v>0.0101740708333333</v>
      </c>
      <c r="S83" s="17">
        <f t="shared" si="68"/>
        <v>1.03076104621832</v>
      </c>
      <c r="T83" s="3">
        <v>0.01</v>
      </c>
      <c r="U83" s="18">
        <f t="shared" si="69"/>
        <v>0.0103076104621832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0.0352076104621832</v>
      </c>
      <c r="AR83" s="25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28.3899253987097</v>
      </c>
      <c r="E84" s="13">
        <f t="shared" si="78"/>
        <v>27.6007821009677</v>
      </c>
      <c r="F84" s="9" t="s">
        <v>107</v>
      </c>
      <c r="G84" s="6">
        <v>9</v>
      </c>
      <c r="H84" s="11">
        <f t="shared" si="60"/>
        <v>28.3899253987097</v>
      </c>
      <c r="I84" s="11">
        <f t="shared" si="61"/>
        <v>301.53992539871</v>
      </c>
      <c r="J84" s="11">
        <f t="shared" si="62"/>
        <v>0.499734949264332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0.1732902442639</v>
      </c>
      <c r="P84" s="11">
        <f t="shared" si="65"/>
        <v>0.0865991914252238</v>
      </c>
      <c r="Q84" s="16">
        <f t="shared" si="66"/>
        <v>0.0112578948852791</v>
      </c>
      <c r="R84" s="11">
        <f t="shared" si="67"/>
        <v>0.0101740708333333</v>
      </c>
      <c r="S84" s="17">
        <f t="shared" si="68"/>
        <v>1.10652806233616</v>
      </c>
      <c r="T84" s="3">
        <v>0.01</v>
      </c>
      <c r="U84" s="18">
        <f t="shared" si="69"/>
        <v>0.0110652806233616</v>
      </c>
      <c r="V84" s="17"/>
      <c r="W84" s="3"/>
      <c r="X84" s="18"/>
      <c r="Y84" s="19">
        <v>0.05</v>
      </c>
      <c r="Z84" s="3">
        <v>0.17</v>
      </c>
      <c r="AA84" s="20">
        <f t="shared" si="70"/>
        <v>0.0085</v>
      </c>
      <c r="AB84" s="3">
        <v>0.02</v>
      </c>
      <c r="AC84" s="3">
        <v>0.03</v>
      </c>
      <c r="AD84" s="20">
        <f t="shared" si="71"/>
        <v>0.0006</v>
      </c>
      <c r="AE84" s="17"/>
      <c r="AF84" s="3"/>
      <c r="AG84" s="18"/>
      <c r="AH84" s="17"/>
      <c r="AI84" s="3"/>
      <c r="AJ84" s="18"/>
      <c r="AL84" s="20"/>
      <c r="AM84" s="20"/>
      <c r="AN84" s="3">
        <v>0.02</v>
      </c>
      <c r="AO84" s="3">
        <v>0.79</v>
      </c>
      <c r="AP84" s="3">
        <f t="shared" si="72"/>
        <v>0.0158</v>
      </c>
      <c r="AQ84" s="1">
        <f t="shared" si="73"/>
        <v>0.0359652806233616</v>
      </c>
      <c r="AR84" s="25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27.7781963843333</v>
      </c>
      <c r="E85" s="13">
        <f t="shared" si="78"/>
        <v>28.3899253987097</v>
      </c>
      <c r="F85" s="9" t="s">
        <v>107</v>
      </c>
      <c r="G85" s="6">
        <v>10</v>
      </c>
      <c r="H85" s="11">
        <f t="shared" si="60"/>
        <v>27.7781963843333</v>
      </c>
      <c r="I85" s="11">
        <f t="shared" si="61"/>
        <v>300.928196384333</v>
      </c>
      <c r="J85" s="11">
        <f t="shared" si="62"/>
        <v>0.467985855912458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0.16495313617201</v>
      </c>
      <c r="P85" s="11">
        <f t="shared" si="65"/>
        <v>0.0771957346169022</v>
      </c>
      <c r="Q85" s="16">
        <f t="shared" si="66"/>
        <v>0.0100354455001973</v>
      </c>
      <c r="R85" s="11">
        <f t="shared" si="67"/>
        <v>0.0101740708333333</v>
      </c>
      <c r="S85" s="17">
        <f t="shared" si="68"/>
        <v>0.986374644387</v>
      </c>
      <c r="T85" s="3">
        <v>0.01</v>
      </c>
      <c r="U85" s="18">
        <f t="shared" si="69"/>
        <v>0.00986374644387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0.02896374644387</v>
      </c>
      <c r="AR85" s="25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23.3483826996774</v>
      </c>
      <c r="E86" s="13">
        <f t="shared" si="78"/>
        <v>27.7781963843333</v>
      </c>
      <c r="F86" s="9" t="s">
        <v>107</v>
      </c>
      <c r="G86" s="6">
        <v>11</v>
      </c>
      <c r="H86" s="11">
        <f t="shared" si="60"/>
        <v>23.3483826996774</v>
      </c>
      <c r="I86" s="11">
        <f t="shared" si="61"/>
        <v>296.498382699677</v>
      </c>
      <c r="J86" s="11">
        <f t="shared" si="62"/>
        <v>0.288595959461247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0.0833695314773522</v>
      </c>
      <c r="O86" s="11">
        <f t="shared" si="79"/>
        <v>0.0826499534110887</v>
      </c>
      <c r="P86" s="11">
        <f t="shared" si="65"/>
        <v>0.0238524426041005</v>
      </c>
      <c r="Q86" s="16">
        <f t="shared" si="66"/>
        <v>0.00310081753853306</v>
      </c>
      <c r="R86" s="11">
        <f t="shared" si="67"/>
        <v>0.0101740708333333</v>
      </c>
      <c r="S86" s="17">
        <f t="shared" si="68"/>
        <v>0.304776484194887</v>
      </c>
      <c r="T86" s="3">
        <v>0.01</v>
      </c>
      <c r="U86" s="18">
        <f t="shared" si="69"/>
        <v>0.00304776484194887</v>
      </c>
      <c r="V86" s="17"/>
      <c r="W86" s="3"/>
      <c r="X86" s="18"/>
      <c r="Y86" s="19">
        <v>0.04</v>
      </c>
      <c r="Z86" s="3">
        <v>0.17</v>
      </c>
      <c r="AA86" s="20">
        <f t="shared" si="70"/>
        <v>0.0068</v>
      </c>
      <c r="AB86" s="3">
        <v>0.015</v>
      </c>
      <c r="AC86" s="3">
        <v>0.03</v>
      </c>
      <c r="AD86" s="20">
        <f t="shared" si="71"/>
        <v>0.00045</v>
      </c>
      <c r="AE86" s="17"/>
      <c r="AF86" s="3"/>
      <c r="AG86" s="18"/>
      <c r="AH86" s="17"/>
      <c r="AI86" s="3"/>
      <c r="AJ86" s="18"/>
      <c r="AL86" s="20"/>
      <c r="AM86" s="20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0.0221477648419489</v>
      </c>
      <c r="AR86" s="25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18.7762521676667</v>
      </c>
      <c r="E87" s="13">
        <f t="shared" si="78"/>
        <v>23.3483826996774</v>
      </c>
      <c r="F87" s="9" t="s">
        <v>109</v>
      </c>
      <c r="G87" s="6">
        <v>12</v>
      </c>
      <c r="H87" s="11">
        <f t="shared" si="60"/>
        <v>18.7762521676667</v>
      </c>
      <c r="I87" s="11">
        <f t="shared" si="61"/>
        <v>291.926252167667</v>
      </c>
      <c r="J87" s="11">
        <f t="shared" si="62"/>
        <v>0.172552431605803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0.137059594140321</v>
      </c>
      <c r="P87" s="11">
        <f t="shared" si="65"/>
        <v>0.0236499662438169</v>
      </c>
      <c r="Q87" s="16">
        <f t="shared" si="66"/>
        <v>0.0030744956116962</v>
      </c>
      <c r="R87" s="11">
        <f t="shared" si="67"/>
        <v>0.0101740708333333</v>
      </c>
      <c r="S87" s="17">
        <f t="shared" si="68"/>
        <v>0.302189326382831</v>
      </c>
      <c r="T87" s="3">
        <v>0.01</v>
      </c>
      <c r="U87" s="18">
        <f t="shared" si="69"/>
        <v>0.00302189326382831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0.0146218932638283</v>
      </c>
      <c r="AR87" s="25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14.145259088871</v>
      </c>
      <c r="E88" s="13">
        <f t="shared" si="78"/>
        <v>18.7762521676667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15</v>
      </c>
      <c r="E91" s="9"/>
      <c r="F91" s="9"/>
      <c r="G91" s="6">
        <v>1</v>
      </c>
      <c r="H91" s="11">
        <f t="shared" ref="H91:H102" si="80">E92</f>
        <v>15</v>
      </c>
      <c r="I91" s="11">
        <f t="shared" ref="I91:I102" si="81">H91+273.15</f>
        <v>288.15</v>
      </c>
      <c r="J91" s="11">
        <f t="shared" ref="J91:J102" si="82">EXP(($C$18*(I91-$C$16))/($C$19*I91*$C$16))</f>
        <v>0.11145232763902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0.00846146071435442</v>
      </c>
      <c r="Q91" s="16">
        <f t="shared" ref="Q91:Q102" si="86">P91*$B$93</f>
        <v>0.00109998989286607</v>
      </c>
      <c r="R91" s="11">
        <f t="shared" ref="R91:R102" si="87">L91*$B$93</f>
        <v>0.0098696</v>
      </c>
      <c r="S91" s="17">
        <f t="shared" ref="S91:S102" si="88">Q91/R91</f>
        <v>0.11145232763902</v>
      </c>
      <c r="T91" s="3">
        <v>0.01</v>
      </c>
      <c r="U91" s="18">
        <f t="shared" ref="U91:U102" si="89">S91*T91</f>
        <v>0.0011145232763902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0.0159145232763902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6.34166666666667</v>
      </c>
      <c r="AU91" s="1">
        <f t="shared" ref="AU91:AU102" si="96">AT91*10000*AS91*0.67*AR91*AQ91</f>
        <v>667.377251302969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15.1236415558065</v>
      </c>
      <c r="E92" s="13">
        <f t="shared" ref="E92:E103" si="97">D91</f>
        <v>15</v>
      </c>
      <c r="F92" s="9" t="s">
        <v>107</v>
      </c>
      <c r="G92" s="6">
        <v>2</v>
      </c>
      <c r="H92" s="11">
        <f t="shared" si="80"/>
        <v>15.1236415558065</v>
      </c>
      <c r="I92" s="11">
        <f t="shared" si="81"/>
        <v>288.273641555806</v>
      </c>
      <c r="J92" s="11">
        <f t="shared" si="82"/>
        <v>0.113079361962026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0.143378539285646</v>
      </c>
      <c r="P92" s="11">
        <f t="shared" si="85"/>
        <v>0.016213153741468</v>
      </c>
      <c r="Q92" s="16">
        <f t="shared" si="86"/>
        <v>0.00210770998639084</v>
      </c>
      <c r="R92" s="11">
        <f t="shared" si="87"/>
        <v>0.0098696</v>
      </c>
      <c r="S92" s="17">
        <f t="shared" si="88"/>
        <v>0.213555765825448</v>
      </c>
      <c r="T92" s="3">
        <v>0.01</v>
      </c>
      <c r="U92" s="18">
        <f t="shared" si="89"/>
        <v>0.00213555765825448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0.0169355576582545</v>
      </c>
      <c r="AR92" s="25">
        <f t="shared" si="93"/>
        <v>7.592</v>
      </c>
      <c r="AS92" s="1">
        <f t="shared" si="94"/>
        <v>0.13</v>
      </c>
      <c r="AT92" s="2">
        <f t="shared" si="95"/>
        <v>6.34166666666667</v>
      </c>
      <c r="AU92" s="1">
        <f t="shared" si="96"/>
        <v>710.194438310092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14.5025611109643</v>
      </c>
      <c r="E93" s="13">
        <f t="shared" si="97"/>
        <v>15.1236415558065</v>
      </c>
      <c r="F93" s="9" t="s">
        <v>107</v>
      </c>
      <c r="G93" s="6">
        <v>3</v>
      </c>
      <c r="H93" s="11">
        <f t="shared" si="80"/>
        <v>14.5025611109643</v>
      </c>
      <c r="I93" s="11">
        <f t="shared" si="81"/>
        <v>287.652561110964</v>
      </c>
      <c r="J93" s="11">
        <f t="shared" si="82"/>
        <v>0.105126305748036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0.203085385544178</v>
      </c>
      <c r="P93" s="11">
        <f t="shared" si="85"/>
        <v>0.0213496163336751</v>
      </c>
      <c r="Q93" s="16">
        <f t="shared" si="86"/>
        <v>0.00277545012337776</v>
      </c>
      <c r="R93" s="11">
        <f t="shared" si="87"/>
        <v>0.0098696</v>
      </c>
      <c r="S93" s="17">
        <f t="shared" si="88"/>
        <v>0.281212017039977</v>
      </c>
      <c r="T93" s="3">
        <v>0.01</v>
      </c>
      <c r="U93" s="18">
        <f t="shared" si="89"/>
        <v>0.00281212017039977</v>
      </c>
      <c r="V93" s="17"/>
      <c r="W93" s="3"/>
      <c r="X93" s="18"/>
      <c r="Y93" s="19">
        <v>0.04</v>
      </c>
      <c r="Z93" s="3">
        <v>0.49</v>
      </c>
      <c r="AA93" s="20">
        <f t="shared" si="90"/>
        <v>0.0196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0.015</v>
      </c>
      <c r="AO93" s="3">
        <v>0.5</v>
      </c>
      <c r="AP93" s="3">
        <f t="shared" si="91"/>
        <v>0.0075</v>
      </c>
      <c r="AQ93" s="1">
        <f t="shared" si="92"/>
        <v>0.0299121201703998</v>
      </c>
      <c r="AR93" s="25">
        <f t="shared" si="93"/>
        <v>7.592</v>
      </c>
      <c r="AS93" s="1">
        <f t="shared" si="94"/>
        <v>0.13</v>
      </c>
      <c r="AT93" s="2">
        <f t="shared" si="95"/>
        <v>6.34166666666667</v>
      </c>
      <c r="AU93" s="1">
        <f t="shared" si="96"/>
        <v>1254.36798786055</v>
      </c>
    </row>
    <row r="94" s="1" customFormat="1" spans="1:47">
      <c r="A94" s="6"/>
      <c r="B94" s="6"/>
      <c r="C94" s="9">
        <v>3</v>
      </c>
      <c r="D94" s="12">
        <v>17.0496054796774</v>
      </c>
      <c r="E94" s="13">
        <f t="shared" si="97"/>
        <v>14.5025611109643</v>
      </c>
      <c r="F94" s="9" t="s">
        <v>107</v>
      </c>
      <c r="G94" s="6">
        <v>4</v>
      </c>
      <c r="H94" s="11">
        <f t="shared" si="80"/>
        <v>17.0496054796774</v>
      </c>
      <c r="I94" s="11">
        <f t="shared" si="81"/>
        <v>290.199605479677</v>
      </c>
      <c r="J94" s="11">
        <f t="shared" si="82"/>
        <v>0.141493244940335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0.257655769210503</v>
      </c>
      <c r="P94" s="11">
        <f t="shared" si="85"/>
        <v>0.0364565508631921</v>
      </c>
      <c r="Q94" s="16">
        <f t="shared" si="86"/>
        <v>0.00473935161221498</v>
      </c>
      <c r="R94" s="11">
        <f t="shared" si="87"/>
        <v>0.0098696</v>
      </c>
      <c r="S94" s="17">
        <f t="shared" si="88"/>
        <v>0.480196929177979</v>
      </c>
      <c r="T94" s="3">
        <v>0.01</v>
      </c>
      <c r="U94" s="18">
        <f t="shared" si="89"/>
        <v>0.00480196929177979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0.0319019692917798</v>
      </c>
      <c r="AR94" s="25">
        <f t="shared" si="93"/>
        <v>7.592</v>
      </c>
      <c r="AS94" s="1">
        <f t="shared" si="94"/>
        <v>0.13</v>
      </c>
      <c r="AT94" s="2">
        <f t="shared" si="95"/>
        <v>6.34166666666667</v>
      </c>
      <c r="AU94" s="1">
        <f t="shared" si="96"/>
        <v>1337.81252553667</v>
      </c>
    </row>
    <row r="95" s="1" customFormat="1" spans="1:47">
      <c r="A95" s="6"/>
      <c r="B95" s="6"/>
      <c r="C95" s="9">
        <v>4</v>
      </c>
      <c r="D95" s="12">
        <v>21.5527461023333</v>
      </c>
      <c r="E95" s="13">
        <f t="shared" si="97"/>
        <v>17.0496054796774</v>
      </c>
      <c r="F95" s="9" t="s">
        <v>107</v>
      </c>
      <c r="G95" s="6">
        <v>5</v>
      </c>
      <c r="H95" s="11">
        <f t="shared" si="80"/>
        <v>21.5527461023333</v>
      </c>
      <c r="I95" s="11">
        <f t="shared" si="81"/>
        <v>294.702746102333</v>
      </c>
      <c r="J95" s="11">
        <f t="shared" si="82"/>
        <v>0.236260870544573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0.210139257429945</v>
      </c>
      <c r="O95" s="11">
        <f t="shared" si="98"/>
        <v>0.0869799609173655</v>
      </c>
      <c r="P95" s="11">
        <f t="shared" si="85"/>
        <v>0.0205499612862697</v>
      </c>
      <c r="Q95" s="16">
        <f t="shared" si="86"/>
        <v>0.00267149496721506</v>
      </c>
      <c r="R95" s="11">
        <f t="shared" si="87"/>
        <v>0.0098696</v>
      </c>
      <c r="S95" s="17">
        <f t="shared" si="88"/>
        <v>0.270679152874996</v>
      </c>
      <c r="T95" s="3">
        <v>0.01</v>
      </c>
      <c r="U95" s="18">
        <f t="shared" si="89"/>
        <v>0.00270679152874996</v>
      </c>
      <c r="V95" s="17"/>
      <c r="W95" s="3"/>
      <c r="X95" s="18"/>
      <c r="Y95" s="19">
        <v>0.05</v>
      </c>
      <c r="Z95" s="3">
        <v>0.49</v>
      </c>
      <c r="AA95" s="20">
        <f t="shared" si="90"/>
        <v>0.0245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0.02</v>
      </c>
      <c r="AO95" s="3">
        <v>0.5</v>
      </c>
      <c r="AP95" s="3">
        <f t="shared" si="91"/>
        <v>0.01</v>
      </c>
      <c r="AQ95" s="1">
        <f t="shared" si="92"/>
        <v>0.03720679152875</v>
      </c>
      <c r="AR95" s="25">
        <f t="shared" si="93"/>
        <v>7.592</v>
      </c>
      <c r="AS95" s="1">
        <f t="shared" si="94"/>
        <v>0.13</v>
      </c>
      <c r="AT95" s="2">
        <f t="shared" si="95"/>
        <v>6.34166666666667</v>
      </c>
      <c r="AU95" s="1">
        <f t="shared" si="96"/>
        <v>1560.27081861116</v>
      </c>
    </row>
    <row r="96" s="1" customFormat="1" spans="1:47">
      <c r="A96" s="6"/>
      <c r="B96" s="6"/>
      <c r="C96" s="9">
        <v>5</v>
      </c>
      <c r="D96" s="12">
        <v>24.83892815</v>
      </c>
      <c r="E96" s="13">
        <f t="shared" si="97"/>
        <v>21.5527461023333</v>
      </c>
      <c r="F96" s="9" t="s">
        <v>109</v>
      </c>
      <c r="G96" s="6">
        <v>6</v>
      </c>
      <c r="H96" s="11">
        <f t="shared" si="80"/>
        <v>24.83892815</v>
      </c>
      <c r="I96" s="11">
        <f t="shared" si="81"/>
        <v>297.98892815</v>
      </c>
      <c r="J96" s="11">
        <f t="shared" si="82"/>
        <v>0.34011717295935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0.142349999631096</v>
      </c>
      <c r="P96" s="11">
        <f t="shared" si="85"/>
        <v>0.0484156794452928</v>
      </c>
      <c r="Q96" s="16">
        <f t="shared" si="86"/>
        <v>0.00629403832788807</v>
      </c>
      <c r="R96" s="11">
        <f t="shared" si="87"/>
        <v>0.0098696</v>
      </c>
      <c r="S96" s="17">
        <f t="shared" si="88"/>
        <v>0.637719697646112</v>
      </c>
      <c r="T96" s="3">
        <v>0.01</v>
      </c>
      <c r="U96" s="18">
        <f t="shared" si="89"/>
        <v>0.00637719697646112</v>
      </c>
      <c r="V96" s="17"/>
      <c r="W96" s="3"/>
      <c r="X96" s="18"/>
      <c r="Y96" s="19">
        <v>0.05</v>
      </c>
      <c r="Z96" s="3">
        <v>0.49</v>
      </c>
      <c r="AA96" s="20">
        <f t="shared" si="90"/>
        <v>0.0245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0.02</v>
      </c>
      <c r="AO96" s="3">
        <v>0.5</v>
      </c>
      <c r="AP96" s="3">
        <f t="shared" si="91"/>
        <v>0.01</v>
      </c>
      <c r="AQ96" s="1">
        <f t="shared" si="92"/>
        <v>0.0408771969764611</v>
      </c>
      <c r="AR96" s="25">
        <f t="shared" si="93"/>
        <v>7.592</v>
      </c>
      <c r="AS96" s="1">
        <f t="shared" si="94"/>
        <v>0.13</v>
      </c>
      <c r="AT96" s="2">
        <f t="shared" si="95"/>
        <v>6.34166666666667</v>
      </c>
      <c r="AU96" s="1">
        <f t="shared" si="96"/>
        <v>1714.18966722002</v>
      </c>
    </row>
    <row r="97" s="1" customFormat="1" spans="1:47">
      <c r="A97" s="6"/>
      <c r="B97" s="6"/>
      <c r="C97" s="9">
        <v>6</v>
      </c>
      <c r="D97" s="12">
        <v>27.2797284383333</v>
      </c>
      <c r="E97" s="13">
        <f t="shared" si="97"/>
        <v>24.83892815</v>
      </c>
      <c r="F97" s="9" t="s">
        <v>107</v>
      </c>
      <c r="G97" s="6">
        <v>7</v>
      </c>
      <c r="H97" s="11">
        <f t="shared" si="80"/>
        <v>27.2797284383333</v>
      </c>
      <c r="I97" s="11">
        <f t="shared" si="81"/>
        <v>300.429728438333</v>
      </c>
      <c r="J97" s="11">
        <f t="shared" si="82"/>
        <v>0.44352482842319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0.169854320185803</v>
      </c>
      <c r="P97" s="11">
        <f t="shared" si="85"/>
        <v>0.0753346082173458</v>
      </c>
      <c r="Q97" s="16">
        <f t="shared" si="86"/>
        <v>0.00979349906825495</v>
      </c>
      <c r="R97" s="11">
        <f t="shared" si="87"/>
        <v>0.0098696</v>
      </c>
      <c r="S97" s="17">
        <f t="shared" si="88"/>
        <v>0.992289360080951</v>
      </c>
      <c r="T97" s="3">
        <v>0.01</v>
      </c>
      <c r="U97" s="18">
        <f t="shared" si="89"/>
        <v>0.00992289360080951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0.0444228936008095</v>
      </c>
      <c r="AR97" s="25">
        <f t="shared" si="93"/>
        <v>7.592</v>
      </c>
      <c r="AS97" s="1">
        <f t="shared" si="94"/>
        <v>0.13</v>
      </c>
      <c r="AT97" s="2">
        <f t="shared" si="95"/>
        <v>6.34166666666667</v>
      </c>
      <c r="AU97" s="1">
        <f t="shared" si="96"/>
        <v>1862.87883786093</v>
      </c>
    </row>
    <row r="98" s="1" customFormat="1" spans="1:47">
      <c r="A98" s="6"/>
      <c r="B98" s="6"/>
      <c r="C98" s="9">
        <v>7</v>
      </c>
      <c r="D98" s="12">
        <v>27.6007821009677</v>
      </c>
      <c r="E98" s="13">
        <f t="shared" si="97"/>
        <v>27.2797284383333</v>
      </c>
      <c r="F98" s="9" t="s">
        <v>107</v>
      </c>
      <c r="G98" s="6">
        <v>8</v>
      </c>
      <c r="H98" s="11">
        <f t="shared" si="80"/>
        <v>27.6007821009677</v>
      </c>
      <c r="I98" s="11">
        <f t="shared" si="81"/>
        <v>300.750782100968</v>
      </c>
      <c r="J98" s="11">
        <f t="shared" si="82"/>
        <v>0.459138176925439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0.170439711968457</v>
      </c>
      <c r="P98" s="11">
        <f t="shared" si="85"/>
        <v>0.0782553786288945</v>
      </c>
      <c r="Q98" s="16">
        <f t="shared" si="86"/>
        <v>0.0101731992217563</v>
      </c>
      <c r="R98" s="11">
        <f t="shared" si="87"/>
        <v>0.0098696</v>
      </c>
      <c r="S98" s="17">
        <f t="shared" si="88"/>
        <v>1.03076104621831</v>
      </c>
      <c r="T98" s="3">
        <v>0.01</v>
      </c>
      <c r="U98" s="18">
        <f t="shared" si="89"/>
        <v>0.0103076104621831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0.0448076104621832</v>
      </c>
      <c r="AR98" s="25">
        <f t="shared" si="93"/>
        <v>7.592</v>
      </c>
      <c r="AS98" s="1">
        <f t="shared" si="94"/>
        <v>0.13</v>
      </c>
      <c r="AT98" s="2">
        <f t="shared" si="95"/>
        <v>6.34166666666667</v>
      </c>
      <c r="AU98" s="1">
        <f t="shared" si="96"/>
        <v>1879.01198096641</v>
      </c>
    </row>
    <row r="99" s="1" customFormat="1" spans="1:47">
      <c r="A99" s="6"/>
      <c r="B99" s="6"/>
      <c r="C99" s="9">
        <v>8</v>
      </c>
      <c r="D99" s="12">
        <v>28.3899253987097</v>
      </c>
      <c r="E99" s="13">
        <f t="shared" si="97"/>
        <v>27.6007821009677</v>
      </c>
      <c r="F99" s="9" t="s">
        <v>107</v>
      </c>
      <c r="G99" s="6">
        <v>9</v>
      </c>
      <c r="H99" s="11">
        <f t="shared" si="80"/>
        <v>28.3899253987097</v>
      </c>
      <c r="I99" s="11">
        <f t="shared" si="81"/>
        <v>301.53992539871</v>
      </c>
      <c r="J99" s="11">
        <f t="shared" si="82"/>
        <v>0.499734949264332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0.168104333339563</v>
      </c>
      <c r="P99" s="11">
        <f t="shared" si="85"/>
        <v>0.0840076104925607</v>
      </c>
      <c r="Q99" s="16">
        <f t="shared" si="86"/>
        <v>0.0109209893640329</v>
      </c>
      <c r="R99" s="11">
        <f t="shared" si="87"/>
        <v>0.0098696</v>
      </c>
      <c r="S99" s="17">
        <f t="shared" si="88"/>
        <v>1.10652806233615</v>
      </c>
      <c r="T99" s="3">
        <v>0.01</v>
      </c>
      <c r="U99" s="18">
        <f t="shared" si="89"/>
        <v>0.0110652806233615</v>
      </c>
      <c r="V99" s="17"/>
      <c r="W99" s="3"/>
      <c r="X99" s="18"/>
      <c r="Y99" s="19">
        <v>0.05</v>
      </c>
      <c r="Z99" s="3">
        <v>0.49</v>
      </c>
      <c r="AA99" s="20">
        <f t="shared" si="90"/>
        <v>0.0245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0.02</v>
      </c>
      <c r="AO99" s="3">
        <v>0.5</v>
      </c>
      <c r="AP99" s="3">
        <f t="shared" si="91"/>
        <v>0.01</v>
      </c>
      <c r="AQ99" s="1">
        <f t="shared" si="92"/>
        <v>0.0455652806233615</v>
      </c>
      <c r="AR99" s="25">
        <f t="shared" si="93"/>
        <v>7.592</v>
      </c>
      <c r="AS99" s="1">
        <f t="shared" si="94"/>
        <v>0.13</v>
      </c>
      <c r="AT99" s="2">
        <f t="shared" si="95"/>
        <v>6.34166666666667</v>
      </c>
      <c r="AU99" s="1">
        <f t="shared" si="96"/>
        <v>1910.78496095329</v>
      </c>
    </row>
    <row r="100" s="1" customFormat="1" spans="1:47">
      <c r="A100" s="6"/>
      <c r="B100" s="6"/>
      <c r="C100" s="9">
        <v>9</v>
      </c>
      <c r="D100" s="12">
        <v>27.7781963843333</v>
      </c>
      <c r="E100" s="13">
        <f t="shared" si="97"/>
        <v>28.3899253987097</v>
      </c>
      <c r="F100" s="9" t="s">
        <v>107</v>
      </c>
      <c r="G100" s="6">
        <v>10</v>
      </c>
      <c r="H100" s="11">
        <f t="shared" si="80"/>
        <v>27.7781963843333</v>
      </c>
      <c r="I100" s="11">
        <f t="shared" si="81"/>
        <v>300.928196384333</v>
      </c>
      <c r="J100" s="11">
        <f t="shared" si="82"/>
        <v>0.467985855912458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0.160016722847002</v>
      </c>
      <c r="P100" s="11">
        <f t="shared" si="85"/>
        <v>0.0748855630018608</v>
      </c>
      <c r="Q100" s="16">
        <f t="shared" si="86"/>
        <v>0.00973512319024191</v>
      </c>
      <c r="R100" s="11">
        <f t="shared" si="87"/>
        <v>0.0098696</v>
      </c>
      <c r="S100" s="17">
        <f t="shared" si="88"/>
        <v>0.986374644386997</v>
      </c>
      <c r="T100" s="3">
        <v>0.01</v>
      </c>
      <c r="U100" s="18">
        <f t="shared" si="89"/>
        <v>0.00986374644386997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0.03696374644387</v>
      </c>
      <c r="AR100" s="25">
        <f t="shared" si="93"/>
        <v>7.592</v>
      </c>
      <c r="AS100" s="1">
        <f t="shared" si="94"/>
        <v>0.13</v>
      </c>
      <c r="AT100" s="2">
        <f t="shared" si="95"/>
        <v>6.34166666666667</v>
      </c>
      <c r="AU100" s="1">
        <f t="shared" si="96"/>
        <v>1550.07869674405</v>
      </c>
    </row>
    <row r="101" s="1" customFormat="1" spans="1:47">
      <c r="A101" s="6"/>
      <c r="B101" s="6"/>
      <c r="C101" s="9">
        <v>10</v>
      </c>
      <c r="D101" s="12">
        <v>23.3483826996774</v>
      </c>
      <c r="E101" s="13">
        <f t="shared" si="97"/>
        <v>27.7781963843333</v>
      </c>
      <c r="F101" s="9" t="s">
        <v>107</v>
      </c>
      <c r="G101" s="6">
        <v>11</v>
      </c>
      <c r="H101" s="11">
        <f t="shared" si="80"/>
        <v>23.3483826996774</v>
      </c>
      <c r="I101" s="11">
        <f t="shared" si="81"/>
        <v>296.498382699677</v>
      </c>
      <c r="J101" s="11">
        <f t="shared" si="82"/>
        <v>0.288595959461247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0.0808746018528842</v>
      </c>
      <c r="O101" s="11">
        <f t="shared" si="98"/>
        <v>0.080176557992257</v>
      </c>
      <c r="P101" s="11">
        <f t="shared" si="85"/>
        <v>0.0231386306800757</v>
      </c>
      <c r="Q101" s="16">
        <f t="shared" si="86"/>
        <v>0.00300802198840984</v>
      </c>
      <c r="R101" s="11">
        <f t="shared" si="87"/>
        <v>0.0098696</v>
      </c>
      <c r="S101" s="17">
        <f t="shared" si="88"/>
        <v>0.304776484194886</v>
      </c>
      <c r="T101" s="3">
        <v>0.01</v>
      </c>
      <c r="U101" s="18">
        <f t="shared" si="89"/>
        <v>0.00304776484194886</v>
      </c>
      <c r="V101" s="17"/>
      <c r="W101" s="3"/>
      <c r="X101" s="18"/>
      <c r="Y101" s="19">
        <v>0.04</v>
      </c>
      <c r="Z101" s="3">
        <v>0.49</v>
      </c>
      <c r="AA101" s="20">
        <f t="shared" si="90"/>
        <v>0.0196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0.0301477648419489</v>
      </c>
      <c r="AR101" s="25">
        <f t="shared" si="93"/>
        <v>7.592</v>
      </c>
      <c r="AS101" s="1">
        <f t="shared" si="94"/>
        <v>0.13</v>
      </c>
      <c r="AT101" s="2">
        <f t="shared" si="95"/>
        <v>6.34166666666667</v>
      </c>
      <c r="AU101" s="1">
        <f t="shared" si="96"/>
        <v>1264.24977259588</v>
      </c>
    </row>
    <row r="102" s="1" customFormat="1" spans="1:48">
      <c r="A102" s="6"/>
      <c r="B102" s="6"/>
      <c r="C102" s="9">
        <v>11</v>
      </c>
      <c r="D102" s="12">
        <v>18.7762521676667</v>
      </c>
      <c r="E102" s="13">
        <f t="shared" si="97"/>
        <v>23.3483826996774</v>
      </c>
      <c r="F102" s="9" t="s">
        <v>109</v>
      </c>
      <c r="G102" s="6">
        <v>12</v>
      </c>
      <c r="H102" s="11">
        <f t="shared" si="80"/>
        <v>18.7762521676667</v>
      </c>
      <c r="I102" s="11">
        <f t="shared" si="81"/>
        <v>291.926252167667</v>
      </c>
      <c r="J102" s="11">
        <f t="shared" si="82"/>
        <v>0.172552431605803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0.132957927312181</v>
      </c>
      <c r="P102" s="11">
        <f t="shared" si="85"/>
        <v>0.0229422136589845</v>
      </c>
      <c r="Q102" s="16">
        <f t="shared" si="86"/>
        <v>0.00298248777566798</v>
      </c>
      <c r="R102" s="11">
        <f t="shared" si="87"/>
        <v>0.0098696</v>
      </c>
      <c r="S102" s="17">
        <f t="shared" si="88"/>
        <v>0.30218932638283</v>
      </c>
      <c r="T102" s="3">
        <v>0.01</v>
      </c>
      <c r="U102" s="18">
        <f t="shared" si="89"/>
        <v>0.0030218932638283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0.0178218932638283</v>
      </c>
      <c r="AR102" s="25">
        <f t="shared" si="93"/>
        <v>7.592</v>
      </c>
      <c r="AS102" s="1">
        <f t="shared" si="94"/>
        <v>0.13</v>
      </c>
      <c r="AT102" s="2">
        <f t="shared" si="95"/>
        <v>6.34166666666667</v>
      </c>
      <c r="AU102" s="1">
        <f t="shared" si="96"/>
        <v>747.363017594986</v>
      </c>
      <c r="AV102" s="1">
        <f>SUM(AU91:AU102)</f>
        <v>16458.579955557</v>
      </c>
    </row>
    <row r="103" s="1" customFormat="1" spans="1:46">
      <c r="A103" s="6"/>
      <c r="B103" s="6"/>
      <c r="C103" s="9">
        <v>12</v>
      </c>
      <c r="D103" s="12">
        <v>14.145259088871</v>
      </c>
      <c r="E103" s="13">
        <f t="shared" si="97"/>
        <v>18.7762521676667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15</v>
      </c>
      <c r="E107" s="9"/>
      <c r="F107" s="9"/>
      <c r="G107" s="6">
        <v>1</v>
      </c>
      <c r="H107" s="11">
        <f t="shared" ref="H107:H118" si="99">E108</f>
        <v>15</v>
      </c>
      <c r="I107" s="11">
        <f t="shared" ref="I107:I118" si="100">H107+273.15</f>
        <v>288.15</v>
      </c>
      <c r="J107" s="11">
        <f t="shared" ref="J107:J118" si="101">EXP(($C$18*(I107-$C$16))/($C$19*I107*$C$16))</f>
        <v>0.11145232763902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0.307907673783407</v>
      </c>
      <c r="Q107" s="16">
        <f t="shared" ref="Q107:Q118" si="105">P107*$B$109</f>
        <v>0.138558453202533</v>
      </c>
      <c r="R107" s="11">
        <f t="shared" ref="R107:R118" si="106">L107*$B$109</f>
        <v>1.24320825</v>
      </c>
      <c r="S107" s="17">
        <f t="shared" ref="S107:S118" si="107">Q107/R107</f>
        <v>0.11145232763902</v>
      </c>
      <c r="T107" s="3">
        <v>0.27</v>
      </c>
      <c r="U107" s="18">
        <f t="shared" ref="U107:U118" si="108">S107*T107</f>
        <v>0.0300921284625355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0.235472776731454</v>
      </c>
      <c r="AC107" s="25">
        <f t="shared" ref="AC107:AC118" si="110">$B$107/12</f>
        <v>10.2321666666667</v>
      </c>
      <c r="AD107" s="1">
        <f t="shared" ref="AD107:AD118" si="111">$B$109</f>
        <v>0.45</v>
      </c>
      <c r="AE107" s="26">
        <f t="shared" ref="AE107:AE118" si="112">$E$9/12</f>
        <v>384.11</v>
      </c>
      <c r="AF107" s="1">
        <f t="shared" ref="AF107:AF118" si="113">AE107*10000*AC107*AB107</f>
        <v>9254733.65276618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15.1236415558065</v>
      </c>
      <c r="E108" s="13">
        <f t="shared" ref="E108:E119" si="114">D107</f>
        <v>15</v>
      </c>
      <c r="F108" s="9" t="s">
        <v>107</v>
      </c>
      <c r="G108" s="6">
        <v>2</v>
      </c>
      <c r="H108" s="11">
        <f t="shared" si="99"/>
        <v>15.1236415558065</v>
      </c>
      <c r="I108" s="11">
        <f t="shared" si="100"/>
        <v>288.273641555806</v>
      </c>
      <c r="J108" s="11">
        <f t="shared" si="101"/>
        <v>0.113079361962026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5.21746232621659</v>
      </c>
      <c r="P108" s="11">
        <f t="shared" si="104"/>
        <v>0.589987310909478</v>
      </c>
      <c r="Q108" s="16">
        <f t="shared" si="105"/>
        <v>0.265494289909265</v>
      </c>
      <c r="R108" s="11">
        <f t="shared" si="106"/>
        <v>1.24320825</v>
      </c>
      <c r="S108" s="17">
        <f t="shared" si="107"/>
        <v>0.213555765825448</v>
      </c>
      <c r="T108" s="3">
        <v>0.27</v>
      </c>
      <c r="U108" s="18">
        <f t="shared" si="108"/>
        <v>0.057660056772871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0.243784507117021</v>
      </c>
      <c r="AC108" s="25">
        <f t="shared" si="110"/>
        <v>10.2321666666667</v>
      </c>
      <c r="AD108" s="1">
        <f t="shared" si="111"/>
        <v>0.45</v>
      </c>
      <c r="AE108" s="26">
        <f t="shared" si="112"/>
        <v>384.11</v>
      </c>
      <c r="AF108" s="1">
        <f t="shared" si="113"/>
        <v>9581407.72515692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0.45</v>
      </c>
      <c r="C109" s="9">
        <v>2</v>
      </c>
      <c r="D109" s="12">
        <v>14.5025611109643</v>
      </c>
      <c r="E109" s="13">
        <f t="shared" si="114"/>
        <v>15.1236415558065</v>
      </c>
      <c r="F109" s="9" t="s">
        <v>107</v>
      </c>
      <c r="G109" s="6">
        <v>3</v>
      </c>
      <c r="H109" s="11">
        <f t="shared" si="99"/>
        <v>14.5025611109643</v>
      </c>
      <c r="I109" s="11">
        <f t="shared" si="100"/>
        <v>287.652561110964</v>
      </c>
      <c r="J109" s="11">
        <f t="shared" si="101"/>
        <v>0.105126305748036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7.39016001530711</v>
      </c>
      <c r="P109" s="11">
        <f t="shared" si="104"/>
        <v>0.776900221296089</v>
      </c>
      <c r="Q109" s="16">
        <f t="shared" si="105"/>
        <v>0.34960509958324</v>
      </c>
      <c r="R109" s="11">
        <f t="shared" si="106"/>
        <v>1.24320825</v>
      </c>
      <c r="S109" s="17">
        <f t="shared" si="107"/>
        <v>0.281212017039977</v>
      </c>
      <c r="T109" s="3">
        <v>0.27</v>
      </c>
      <c r="U109" s="18">
        <f t="shared" si="108"/>
        <v>0.0759272446007938</v>
      </c>
      <c r="V109" s="3">
        <v>220.1</v>
      </c>
      <c r="W109" s="20">
        <v>12.1</v>
      </c>
      <c r="X109" s="20">
        <v>4.5</v>
      </c>
      <c r="Y109" s="20">
        <v>1.5</v>
      </c>
      <c r="Z109" s="20">
        <v>6.8</v>
      </c>
      <c r="AA109" s="3">
        <v>30.2</v>
      </c>
      <c r="AB109" s="2">
        <f t="shared" si="109"/>
        <v>0.298092064247139</v>
      </c>
      <c r="AC109" s="25">
        <f t="shared" si="110"/>
        <v>10.2321666666667</v>
      </c>
      <c r="AD109" s="1">
        <f t="shared" si="111"/>
        <v>0.45</v>
      </c>
      <c r="AE109" s="26">
        <f t="shared" si="112"/>
        <v>384.11</v>
      </c>
      <c r="AF109" s="1">
        <f t="shared" si="113"/>
        <v>11715845.4446595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17.0496054796774</v>
      </c>
      <c r="E110" s="13">
        <f t="shared" si="114"/>
        <v>14.5025611109643</v>
      </c>
      <c r="F110" s="9" t="s">
        <v>107</v>
      </c>
      <c r="G110" s="6">
        <v>4</v>
      </c>
      <c r="H110" s="11">
        <f t="shared" si="99"/>
        <v>17.0496054796774</v>
      </c>
      <c r="I110" s="11">
        <f t="shared" si="100"/>
        <v>290.199605479677</v>
      </c>
      <c r="J110" s="11">
        <f t="shared" si="101"/>
        <v>0.141493244940335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9.37594479401103</v>
      </c>
      <c r="P110" s="11">
        <f t="shared" si="104"/>
        <v>1.32663285328606</v>
      </c>
      <c r="Q110" s="16">
        <f t="shared" si="105"/>
        <v>0.596984783978728</v>
      </c>
      <c r="R110" s="11">
        <f t="shared" si="106"/>
        <v>1.24320825</v>
      </c>
      <c r="S110" s="17">
        <f t="shared" si="107"/>
        <v>0.480196929177978</v>
      </c>
      <c r="T110" s="3">
        <v>0.27</v>
      </c>
      <c r="U110" s="18">
        <f t="shared" si="108"/>
        <v>0.129653170878054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0.314290431019733</v>
      </c>
      <c r="AC110" s="25">
        <f t="shared" si="110"/>
        <v>10.2321666666667</v>
      </c>
      <c r="AD110" s="1">
        <f t="shared" si="111"/>
        <v>0.45</v>
      </c>
      <c r="AE110" s="26">
        <f t="shared" si="112"/>
        <v>384.11</v>
      </c>
      <c r="AF110" s="1">
        <f t="shared" si="113"/>
        <v>12352486.2154996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21.5527461023333</v>
      </c>
      <c r="E111" s="13">
        <f t="shared" si="114"/>
        <v>17.0496054796774</v>
      </c>
      <c r="F111" s="9" t="s">
        <v>107</v>
      </c>
      <c r="G111" s="6">
        <v>5</v>
      </c>
      <c r="H111" s="11">
        <f t="shared" si="99"/>
        <v>21.5527461023333</v>
      </c>
      <c r="I111" s="11">
        <f t="shared" si="100"/>
        <v>294.702746102333</v>
      </c>
      <c r="J111" s="11">
        <f t="shared" si="101"/>
        <v>0.236260870544573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7.64684634368871</v>
      </c>
      <c r="O111" s="11">
        <f t="shared" si="115"/>
        <v>3.16515059703625</v>
      </c>
      <c r="P111" s="11">
        <f t="shared" si="104"/>
        <v>0.747801235460458</v>
      </c>
      <c r="Q111" s="16">
        <f t="shared" si="105"/>
        <v>0.336510555957206</v>
      </c>
      <c r="R111" s="11">
        <f t="shared" si="106"/>
        <v>1.24320825</v>
      </c>
      <c r="S111" s="17">
        <f t="shared" si="107"/>
        <v>0.270679152874996</v>
      </c>
      <c r="T111" s="3">
        <v>0.27</v>
      </c>
      <c r="U111" s="18">
        <f t="shared" si="108"/>
        <v>0.0730833712762489</v>
      </c>
      <c r="V111" s="3">
        <v>229.1</v>
      </c>
      <c r="W111" s="20">
        <v>15.1</v>
      </c>
      <c r="X111" s="20">
        <v>6</v>
      </c>
      <c r="Y111" s="20">
        <v>3</v>
      </c>
      <c r="Z111" s="20">
        <v>7</v>
      </c>
      <c r="AA111" s="3">
        <v>30.2</v>
      </c>
      <c r="AB111" s="2">
        <f t="shared" si="109"/>
        <v>0.312434636439789</v>
      </c>
      <c r="AC111" s="25">
        <f t="shared" si="110"/>
        <v>10.2321666666667</v>
      </c>
      <c r="AD111" s="1">
        <f t="shared" si="111"/>
        <v>0.45</v>
      </c>
      <c r="AE111" s="26">
        <f t="shared" si="112"/>
        <v>384.11</v>
      </c>
      <c r="AF111" s="1">
        <f t="shared" si="113"/>
        <v>12279548.3379665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24.83892815</v>
      </c>
      <c r="E112" s="13">
        <f t="shared" si="114"/>
        <v>21.5527461023333</v>
      </c>
      <c r="F112" s="9" t="s">
        <v>109</v>
      </c>
      <c r="G112" s="6">
        <v>6</v>
      </c>
      <c r="H112" s="11">
        <f t="shared" si="99"/>
        <v>24.83892815</v>
      </c>
      <c r="I112" s="11">
        <f t="shared" si="100"/>
        <v>297.98892815</v>
      </c>
      <c r="J112" s="11">
        <f t="shared" si="101"/>
        <v>0.34011717295935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5.18003436157579</v>
      </c>
      <c r="P112" s="11">
        <f t="shared" si="104"/>
        <v>1.76181864289145</v>
      </c>
      <c r="Q112" s="16">
        <f t="shared" si="105"/>
        <v>0.792818389301152</v>
      </c>
      <c r="R112" s="11">
        <f t="shared" si="106"/>
        <v>1.24320825</v>
      </c>
      <c r="S112" s="17">
        <f t="shared" si="107"/>
        <v>0.637719697646112</v>
      </c>
      <c r="T112" s="3">
        <v>0.27</v>
      </c>
      <c r="U112" s="18">
        <f t="shared" si="108"/>
        <v>0.17218431836445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0.342313571986882</v>
      </c>
      <c r="AC112" s="25">
        <f t="shared" si="110"/>
        <v>10.2321666666667</v>
      </c>
      <c r="AD112" s="1">
        <f t="shared" si="111"/>
        <v>0.45</v>
      </c>
      <c r="AE112" s="26">
        <f t="shared" si="112"/>
        <v>384.11</v>
      </c>
      <c r="AF112" s="1">
        <f t="shared" si="113"/>
        <v>13453873.430467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27.2797284383333</v>
      </c>
      <c r="E113" s="13">
        <f t="shared" si="114"/>
        <v>24.83892815</v>
      </c>
      <c r="F113" s="9" t="s">
        <v>107</v>
      </c>
      <c r="G113" s="6">
        <v>7</v>
      </c>
      <c r="H113" s="11">
        <f t="shared" si="99"/>
        <v>27.2797284383333</v>
      </c>
      <c r="I113" s="11">
        <f t="shared" si="100"/>
        <v>300.429728438333</v>
      </c>
      <c r="J113" s="11">
        <f t="shared" si="101"/>
        <v>0.44352482842319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6.18090071868434</v>
      </c>
      <c r="P113" s="11">
        <f t="shared" si="104"/>
        <v>2.74138293075524</v>
      </c>
      <c r="Q113" s="16">
        <f t="shared" si="105"/>
        <v>1.23362231883986</v>
      </c>
      <c r="R113" s="11">
        <f t="shared" si="106"/>
        <v>1.24320825</v>
      </c>
      <c r="S113" s="17">
        <f t="shared" si="107"/>
        <v>0.992289360080951</v>
      </c>
      <c r="T113" s="3">
        <v>0.27</v>
      </c>
      <c r="U113" s="18">
        <f t="shared" si="108"/>
        <v>0.267918127221857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0.37117731535739</v>
      </c>
      <c r="AC113" s="25">
        <f t="shared" si="110"/>
        <v>10.2321666666667</v>
      </c>
      <c r="AD113" s="1">
        <f t="shared" si="111"/>
        <v>0.45</v>
      </c>
      <c r="AE113" s="26">
        <f t="shared" si="112"/>
        <v>384.11</v>
      </c>
      <c r="AF113" s="1">
        <f t="shared" si="113"/>
        <v>14588298.6528802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27.6007821009677</v>
      </c>
      <c r="E114" s="13">
        <f t="shared" si="114"/>
        <v>27.2797284383333</v>
      </c>
      <c r="F114" s="9" t="s">
        <v>107</v>
      </c>
      <c r="G114" s="6">
        <v>8</v>
      </c>
      <c r="H114" s="11">
        <f t="shared" si="99"/>
        <v>27.6007821009677</v>
      </c>
      <c r="I114" s="11">
        <f t="shared" si="100"/>
        <v>300.750782100968</v>
      </c>
      <c r="J114" s="11">
        <f t="shared" si="101"/>
        <v>0.459138176925439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6.2022027879291</v>
      </c>
      <c r="P114" s="11">
        <f t="shared" si="104"/>
        <v>2.84766808097164</v>
      </c>
      <c r="Q114" s="16">
        <f t="shared" si="105"/>
        <v>1.28145063643724</v>
      </c>
      <c r="R114" s="11">
        <f t="shared" si="106"/>
        <v>1.24320825</v>
      </c>
      <c r="S114" s="17">
        <f t="shared" si="107"/>
        <v>1.03076104621831</v>
      </c>
      <c r="T114" s="3">
        <v>0.27</v>
      </c>
      <c r="U114" s="18">
        <f t="shared" si="108"/>
        <v>0.278305482478945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0.374309102967402</v>
      </c>
      <c r="AC114" s="25">
        <f t="shared" si="110"/>
        <v>10.2321666666667</v>
      </c>
      <c r="AD114" s="1">
        <f t="shared" si="111"/>
        <v>0.45</v>
      </c>
      <c r="AE114" s="26">
        <f t="shared" si="112"/>
        <v>384.11</v>
      </c>
      <c r="AF114" s="1">
        <f t="shared" si="113"/>
        <v>14711386.5978648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28.3899253987097</v>
      </c>
      <c r="E115" s="13">
        <f t="shared" si="114"/>
        <v>27.6007821009677</v>
      </c>
      <c r="F115" s="9" t="s">
        <v>107</v>
      </c>
      <c r="G115" s="6">
        <v>9</v>
      </c>
      <c r="H115" s="11">
        <f t="shared" si="99"/>
        <v>28.3899253987097</v>
      </c>
      <c r="I115" s="11">
        <f t="shared" si="100"/>
        <v>301.53992539871</v>
      </c>
      <c r="J115" s="11">
        <f t="shared" si="101"/>
        <v>0.499734949264332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6.11721970695745</v>
      </c>
      <c r="P115" s="11">
        <f t="shared" si="104"/>
        <v>3.05698847989515</v>
      </c>
      <c r="Q115" s="16">
        <f t="shared" si="105"/>
        <v>1.37564481595282</v>
      </c>
      <c r="R115" s="11">
        <f t="shared" si="106"/>
        <v>1.24320825</v>
      </c>
      <c r="S115" s="17">
        <f t="shared" si="107"/>
        <v>1.10652806233615</v>
      </c>
      <c r="T115" s="3">
        <v>0.27</v>
      </c>
      <c r="U115" s="18">
        <f t="shared" si="108"/>
        <v>0.298762576830761</v>
      </c>
      <c r="V115" s="3">
        <v>229.1</v>
      </c>
      <c r="W115" s="20">
        <v>15.1</v>
      </c>
      <c r="X115" s="20">
        <v>6</v>
      </c>
      <c r="Y115" s="20">
        <v>3</v>
      </c>
      <c r="Z115" s="20">
        <v>7</v>
      </c>
      <c r="AA115" s="3">
        <v>30.2</v>
      </c>
      <c r="AB115" s="2">
        <f t="shared" si="109"/>
        <v>0.380476916914474</v>
      </c>
      <c r="AC115" s="25">
        <f t="shared" si="110"/>
        <v>10.2321666666667</v>
      </c>
      <c r="AD115" s="1">
        <f t="shared" si="111"/>
        <v>0.45</v>
      </c>
      <c r="AE115" s="26">
        <f t="shared" si="112"/>
        <v>384.11</v>
      </c>
      <c r="AF115" s="1">
        <f t="shared" si="113"/>
        <v>14953798.8040328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27.7781963843333</v>
      </c>
      <c r="E116" s="13">
        <f t="shared" si="114"/>
        <v>28.3899253987097</v>
      </c>
      <c r="F116" s="9" t="s">
        <v>107</v>
      </c>
      <c r="G116" s="6">
        <v>10</v>
      </c>
      <c r="H116" s="11">
        <f t="shared" si="99"/>
        <v>27.7781963843333</v>
      </c>
      <c r="I116" s="11">
        <f t="shared" si="100"/>
        <v>300.928196384333</v>
      </c>
      <c r="J116" s="11">
        <f t="shared" si="101"/>
        <v>0.467985855912458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5.8229162270623</v>
      </c>
      <c r="P116" s="11">
        <f t="shared" si="104"/>
        <v>2.72504243442829</v>
      </c>
      <c r="Q116" s="16">
        <f t="shared" si="105"/>
        <v>1.22626909549273</v>
      </c>
      <c r="R116" s="11">
        <f t="shared" si="106"/>
        <v>1.24320825</v>
      </c>
      <c r="S116" s="17">
        <f t="shared" si="107"/>
        <v>0.986374644386997</v>
      </c>
      <c r="T116" s="3">
        <v>0.27</v>
      </c>
      <c r="U116" s="18">
        <f t="shared" si="108"/>
        <v>0.266321153984489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0.355495827926324</v>
      </c>
      <c r="AC116" s="25">
        <f t="shared" si="110"/>
        <v>10.2321666666667</v>
      </c>
      <c r="AD116" s="1">
        <f t="shared" si="111"/>
        <v>0.45</v>
      </c>
      <c r="AE116" s="26">
        <f t="shared" si="112"/>
        <v>384.11</v>
      </c>
      <c r="AF116" s="1">
        <f t="shared" si="113"/>
        <v>13971972.6747005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23.3483826996774</v>
      </c>
      <c r="E117" s="13">
        <f t="shared" si="114"/>
        <v>27.7781963843333</v>
      </c>
      <c r="F117" s="9" t="s">
        <v>107</v>
      </c>
      <c r="G117" s="6">
        <v>11</v>
      </c>
      <c r="H117" s="11">
        <f t="shared" si="99"/>
        <v>23.3483826996774</v>
      </c>
      <c r="I117" s="11">
        <f t="shared" si="100"/>
        <v>296.498382699677</v>
      </c>
      <c r="J117" s="11">
        <f t="shared" si="101"/>
        <v>0.288595959461247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2.94298010300231</v>
      </c>
      <c r="O117" s="11">
        <f t="shared" si="115"/>
        <v>2.9175786896317</v>
      </c>
      <c r="P117" s="11">
        <f t="shared" si="104"/>
        <v>0.842001421237948</v>
      </c>
      <c r="Q117" s="16">
        <f t="shared" si="105"/>
        <v>0.378900639557076</v>
      </c>
      <c r="R117" s="11">
        <f t="shared" si="106"/>
        <v>1.24320825</v>
      </c>
      <c r="S117" s="17">
        <f t="shared" si="107"/>
        <v>0.304776484194886</v>
      </c>
      <c r="T117" s="3">
        <v>0.27</v>
      </c>
      <c r="U117" s="18">
        <f t="shared" si="108"/>
        <v>0.0822896507326191</v>
      </c>
      <c r="V117" s="3">
        <v>220.1</v>
      </c>
      <c r="W117" s="20">
        <v>12.1</v>
      </c>
      <c r="X117" s="20">
        <v>4.5</v>
      </c>
      <c r="Y117" s="20">
        <v>1.5</v>
      </c>
      <c r="Z117" s="20">
        <v>6.8</v>
      </c>
      <c r="AA117" s="3">
        <v>30.2</v>
      </c>
      <c r="AB117" s="2">
        <f t="shared" si="109"/>
        <v>0.300010329695885</v>
      </c>
      <c r="AC117" s="25">
        <f t="shared" si="110"/>
        <v>10.2321666666667</v>
      </c>
      <c r="AD117" s="1">
        <f t="shared" si="111"/>
        <v>0.45</v>
      </c>
      <c r="AE117" s="26">
        <f t="shared" si="112"/>
        <v>384.11</v>
      </c>
      <c r="AF117" s="1">
        <f t="shared" si="113"/>
        <v>11791238.6007172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18.7762521676667</v>
      </c>
      <c r="E118" s="13">
        <f t="shared" si="114"/>
        <v>23.3483826996774</v>
      </c>
      <c r="F118" s="9" t="s">
        <v>109</v>
      </c>
      <c r="G118" s="6">
        <v>12</v>
      </c>
      <c r="H118" s="11">
        <f t="shared" si="99"/>
        <v>18.7762521676667</v>
      </c>
      <c r="I118" s="11">
        <f t="shared" si="100"/>
        <v>291.926252167667</v>
      </c>
      <c r="J118" s="11">
        <f t="shared" si="101"/>
        <v>0.172552431605803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4.83826226839375</v>
      </c>
      <c r="P118" s="11">
        <f t="shared" si="104"/>
        <v>0.83485391915795</v>
      </c>
      <c r="Q118" s="16">
        <f t="shared" si="105"/>
        <v>0.375684263621077</v>
      </c>
      <c r="R118" s="11">
        <f t="shared" si="106"/>
        <v>1.24320825</v>
      </c>
      <c r="S118" s="17">
        <f t="shared" si="107"/>
        <v>0.30218932638283</v>
      </c>
      <c r="T118" s="3">
        <v>0.27</v>
      </c>
      <c r="U118" s="18">
        <f t="shared" si="108"/>
        <v>0.0815911181233642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0.250999722114194</v>
      </c>
      <c r="AC118" s="25">
        <f t="shared" si="110"/>
        <v>10.2321666666667</v>
      </c>
      <c r="AD118" s="1">
        <f t="shared" si="111"/>
        <v>0.45</v>
      </c>
      <c r="AE118" s="26">
        <f t="shared" si="112"/>
        <v>384.11</v>
      </c>
      <c r="AF118" s="1">
        <f t="shared" si="113"/>
        <v>9864985.69953329</v>
      </c>
      <c r="AG118" s="1">
        <f>SUM(AF107:AF118)</f>
        <v>148519575.836244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14.145259088871</v>
      </c>
      <c r="E119" s="13">
        <f t="shared" si="114"/>
        <v>18.7762521676667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15</v>
      </c>
      <c r="E123" s="9"/>
      <c r="F123" s="9"/>
      <c r="G123" s="6">
        <v>1</v>
      </c>
      <c r="H123" s="11">
        <f t="shared" ref="H123:H134" si="116">E124</f>
        <v>15</v>
      </c>
      <c r="I123" s="11">
        <f t="shared" ref="I123:I134" si="117">H123+273.15</f>
        <v>288.15</v>
      </c>
      <c r="J123" s="11">
        <f t="shared" ref="J123:J134" si="118">EXP(($C$18*(I123-$C$16))/($C$19*I123*$C$16))</f>
        <v>0.11145232763902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0.0580911822120102</v>
      </c>
      <c r="Q123" s="16">
        <f t="shared" ref="Q123:Q134" si="122">P123*$B$125</f>
        <v>0.0151037073751226</v>
      </c>
      <c r="R123" s="11">
        <f t="shared" ref="R123:R134" si="123">L123*$B$125</f>
        <v>0.1355172</v>
      </c>
      <c r="S123" s="17">
        <f t="shared" ref="S123:S134" si="124">Q123/R123</f>
        <v>0.11145232763902</v>
      </c>
      <c r="T123" s="3">
        <v>0.01</v>
      </c>
      <c r="U123" s="18">
        <f t="shared" ref="U123:U134" si="125">S123*T123</f>
        <v>0.0011145232763902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0.0066045232763902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25.7</v>
      </c>
      <c r="AX123" s="1">
        <f t="shared" ref="AX123:AX134" si="132">AW123*10000*AV123*0.67*AU123*AT123</f>
        <v>15411.4613336544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15.1236415558065</v>
      </c>
      <c r="E124" s="13">
        <f t="shared" ref="E124:E135" si="133">D123</f>
        <v>15</v>
      </c>
      <c r="F124" s="9" t="s">
        <v>107</v>
      </c>
      <c r="G124" s="6">
        <v>2</v>
      </c>
      <c r="H124" s="11">
        <f t="shared" si="116"/>
        <v>15.1236415558065</v>
      </c>
      <c r="I124" s="11">
        <f t="shared" si="117"/>
        <v>288.273641555806</v>
      </c>
      <c r="J124" s="11">
        <f t="shared" si="118"/>
        <v>0.113079361962026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0.98434881778799</v>
      </c>
      <c r="P124" s="11">
        <f t="shared" si="121"/>
        <v>0.11130953626354</v>
      </c>
      <c r="Q124" s="16">
        <f t="shared" si="122"/>
        <v>0.0289404794285204</v>
      </c>
      <c r="R124" s="11">
        <f t="shared" si="123"/>
        <v>0.1355172</v>
      </c>
      <c r="S124" s="17">
        <f t="shared" si="124"/>
        <v>0.213555765825448</v>
      </c>
      <c r="T124" s="3">
        <v>0.01</v>
      </c>
      <c r="U124" s="18">
        <f t="shared" si="125"/>
        <v>0.00213555765825448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0.00762555765825448</v>
      </c>
      <c r="AU124" s="25">
        <f t="shared" si="129"/>
        <v>52.122</v>
      </c>
      <c r="AV124" s="1">
        <f t="shared" si="130"/>
        <v>0.26</v>
      </c>
      <c r="AW124" s="2">
        <f t="shared" si="131"/>
        <v>25.7</v>
      </c>
      <c r="AX124" s="1">
        <f t="shared" si="132"/>
        <v>17794.0151135289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14.5025611109643</v>
      </c>
      <c r="E125" s="13">
        <f t="shared" si="133"/>
        <v>15.1236415558065</v>
      </c>
      <c r="F125" s="9" t="s">
        <v>107</v>
      </c>
      <c r="G125" s="6">
        <v>3</v>
      </c>
      <c r="H125" s="11">
        <f t="shared" si="116"/>
        <v>14.5025611109643</v>
      </c>
      <c r="I125" s="11">
        <f t="shared" si="117"/>
        <v>287.652561110964</v>
      </c>
      <c r="J125" s="11">
        <f t="shared" si="118"/>
        <v>0.105126305748036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1.39425928152445</v>
      </c>
      <c r="P125" s="11">
        <f t="shared" si="121"/>
        <v>0.146573327521577</v>
      </c>
      <c r="Q125" s="16">
        <f t="shared" si="122"/>
        <v>0.03810906515561</v>
      </c>
      <c r="R125" s="11">
        <f t="shared" si="123"/>
        <v>0.1355172</v>
      </c>
      <c r="S125" s="17">
        <f t="shared" si="124"/>
        <v>0.281212017039977</v>
      </c>
      <c r="T125" s="3">
        <v>0.01</v>
      </c>
      <c r="U125" s="18">
        <f t="shared" si="125"/>
        <v>0.00281212017039977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0.005</v>
      </c>
      <c r="AF125" s="3">
        <v>0.49</v>
      </c>
      <c r="AG125" s="18">
        <f t="shared" si="126"/>
        <v>0.00245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0.0127621201703998</v>
      </c>
      <c r="AU125" s="25">
        <f t="shared" si="129"/>
        <v>52.122</v>
      </c>
      <c r="AV125" s="1">
        <f t="shared" si="130"/>
        <v>0.26</v>
      </c>
      <c r="AW125" s="2">
        <f t="shared" si="131"/>
        <v>25.7</v>
      </c>
      <c r="AX125" s="1">
        <f t="shared" si="132"/>
        <v>29780.0330638045</v>
      </c>
    </row>
    <row r="126" s="1" customFormat="1" spans="1:50">
      <c r="A126" s="6"/>
      <c r="B126" s="6"/>
      <c r="C126" s="9">
        <v>3</v>
      </c>
      <c r="D126" s="12">
        <v>17.0496054796774</v>
      </c>
      <c r="E126" s="13">
        <f t="shared" si="133"/>
        <v>14.5025611109643</v>
      </c>
      <c r="F126" s="9" t="s">
        <v>107</v>
      </c>
      <c r="G126" s="6">
        <v>4</v>
      </c>
      <c r="H126" s="11">
        <f t="shared" si="116"/>
        <v>17.0496054796774</v>
      </c>
      <c r="I126" s="11">
        <f t="shared" si="117"/>
        <v>290.199605479677</v>
      </c>
      <c r="J126" s="11">
        <f t="shared" si="118"/>
        <v>0.141493244940335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1.76890595400287</v>
      </c>
      <c r="P126" s="11">
        <f t="shared" si="121"/>
        <v>0.250288243426146</v>
      </c>
      <c r="Q126" s="16">
        <f t="shared" si="122"/>
        <v>0.0650749432907979</v>
      </c>
      <c r="R126" s="11">
        <f t="shared" si="123"/>
        <v>0.1355172</v>
      </c>
      <c r="S126" s="17">
        <f t="shared" si="124"/>
        <v>0.480196929177978</v>
      </c>
      <c r="T126" s="3">
        <v>0.01</v>
      </c>
      <c r="U126" s="18">
        <f t="shared" si="125"/>
        <v>0.00480196929177978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0.005</v>
      </c>
      <c r="AF126" s="3">
        <v>0.49</v>
      </c>
      <c r="AG126" s="18">
        <f t="shared" si="126"/>
        <v>0.00245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0.0147519692917798</v>
      </c>
      <c r="AU126" s="25">
        <f t="shared" si="129"/>
        <v>52.122</v>
      </c>
      <c r="AV126" s="1">
        <f t="shared" si="130"/>
        <v>0.26</v>
      </c>
      <c r="AW126" s="2">
        <f t="shared" si="131"/>
        <v>25.7</v>
      </c>
      <c r="AX126" s="1">
        <f t="shared" si="132"/>
        <v>34423.2876199025</v>
      </c>
    </row>
    <row r="127" s="1" customFormat="1" spans="1:50">
      <c r="A127" s="6"/>
      <c r="B127" s="6"/>
      <c r="C127" s="9">
        <v>4</v>
      </c>
      <c r="D127" s="12">
        <v>21.5527461023333</v>
      </c>
      <c r="E127" s="13">
        <f t="shared" si="133"/>
        <v>17.0496054796774</v>
      </c>
      <c r="F127" s="9" t="s">
        <v>107</v>
      </c>
      <c r="G127" s="6">
        <v>5</v>
      </c>
      <c r="H127" s="11">
        <f t="shared" si="116"/>
        <v>21.5527461023333</v>
      </c>
      <c r="I127" s="11">
        <f t="shared" si="117"/>
        <v>294.702746102333</v>
      </c>
      <c r="J127" s="11">
        <f t="shared" si="118"/>
        <v>0.236260870544573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1.44268682504789</v>
      </c>
      <c r="O127" s="11">
        <f t="shared" si="134"/>
        <v>0.597150885528837</v>
      </c>
      <c r="P127" s="11">
        <f t="shared" si="121"/>
        <v>0.141083388061505</v>
      </c>
      <c r="Q127" s="16">
        <f t="shared" si="122"/>
        <v>0.0366816808959914</v>
      </c>
      <c r="R127" s="11">
        <f t="shared" si="123"/>
        <v>0.1355172</v>
      </c>
      <c r="S127" s="17">
        <f t="shared" si="124"/>
        <v>0.270679152874996</v>
      </c>
      <c r="T127" s="3">
        <v>0.01</v>
      </c>
      <c r="U127" s="18">
        <f t="shared" si="125"/>
        <v>0.00270679152874996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0.01</v>
      </c>
      <c r="AF127" s="3">
        <v>0.49</v>
      </c>
      <c r="AG127" s="18">
        <f t="shared" si="126"/>
        <v>0.0049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0.01760679152875</v>
      </c>
      <c r="AU127" s="25">
        <f t="shared" si="129"/>
        <v>52.122</v>
      </c>
      <c r="AV127" s="1">
        <f t="shared" si="130"/>
        <v>0.26</v>
      </c>
      <c r="AW127" s="2">
        <f t="shared" si="131"/>
        <v>25.7</v>
      </c>
      <c r="AX127" s="1">
        <f t="shared" si="132"/>
        <v>41084.9315688008</v>
      </c>
    </row>
    <row r="128" s="1" customFormat="1" spans="1:50">
      <c r="A128" s="6"/>
      <c r="B128" s="6"/>
      <c r="C128" s="9">
        <v>5</v>
      </c>
      <c r="D128" s="12">
        <v>24.83892815</v>
      </c>
      <c r="E128" s="13">
        <f t="shared" si="133"/>
        <v>21.5527461023333</v>
      </c>
      <c r="F128" s="9" t="s">
        <v>109</v>
      </c>
      <c r="G128" s="6">
        <v>6</v>
      </c>
      <c r="H128" s="11">
        <f t="shared" si="116"/>
        <v>24.83892815</v>
      </c>
      <c r="I128" s="11">
        <f t="shared" si="117"/>
        <v>297.98892815</v>
      </c>
      <c r="J128" s="11">
        <f t="shared" si="118"/>
        <v>0.34011717295935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0.977287497467331</v>
      </c>
      <c r="P128" s="11">
        <f t="shared" si="121"/>
        <v>0.332392260807107</v>
      </c>
      <c r="Q128" s="16">
        <f t="shared" si="122"/>
        <v>0.0864219878098477</v>
      </c>
      <c r="R128" s="11">
        <f t="shared" si="123"/>
        <v>0.1355172</v>
      </c>
      <c r="S128" s="17">
        <f t="shared" si="124"/>
        <v>0.637719697646112</v>
      </c>
      <c r="T128" s="3">
        <v>0.01</v>
      </c>
      <c r="U128" s="18">
        <f t="shared" si="125"/>
        <v>0.00637719697646112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0.01</v>
      </c>
      <c r="AF128" s="3">
        <v>0.49</v>
      </c>
      <c r="AG128" s="18">
        <f t="shared" si="126"/>
        <v>0.0049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0.0212771969764611</v>
      </c>
      <c r="AU128" s="25">
        <f t="shared" si="129"/>
        <v>52.122</v>
      </c>
      <c r="AV128" s="1">
        <f t="shared" si="130"/>
        <v>0.26</v>
      </c>
      <c r="AW128" s="2">
        <f t="shared" si="131"/>
        <v>25.7</v>
      </c>
      <c r="AX128" s="1">
        <f t="shared" si="132"/>
        <v>49649.7150162977</v>
      </c>
    </row>
    <row r="129" s="1" customFormat="1" spans="1:50">
      <c r="A129" s="6"/>
      <c r="B129" s="6"/>
      <c r="C129" s="9">
        <v>6</v>
      </c>
      <c r="D129" s="12">
        <v>27.2797284383333</v>
      </c>
      <c r="E129" s="13">
        <f t="shared" si="133"/>
        <v>24.83892815</v>
      </c>
      <c r="F129" s="9" t="s">
        <v>107</v>
      </c>
      <c r="G129" s="6">
        <v>7</v>
      </c>
      <c r="H129" s="11">
        <f t="shared" si="116"/>
        <v>27.2797284383333</v>
      </c>
      <c r="I129" s="11">
        <f t="shared" si="117"/>
        <v>300.429728438333</v>
      </c>
      <c r="J129" s="11">
        <f t="shared" si="118"/>
        <v>0.44352482842319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1.16611523666022</v>
      </c>
      <c r="P129" s="11">
        <f t="shared" si="121"/>
        <v>0.517201060261393</v>
      </c>
      <c r="Q129" s="16">
        <f t="shared" si="122"/>
        <v>0.134472275667962</v>
      </c>
      <c r="R129" s="11">
        <f t="shared" si="123"/>
        <v>0.1355172</v>
      </c>
      <c r="S129" s="17">
        <f t="shared" si="124"/>
        <v>0.992289360080951</v>
      </c>
      <c r="T129" s="3">
        <v>0.01</v>
      </c>
      <c r="U129" s="18">
        <f t="shared" si="125"/>
        <v>0.00992289360080951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0.01</v>
      </c>
      <c r="AF129" s="3">
        <v>0.49</v>
      </c>
      <c r="AG129" s="18">
        <f t="shared" si="126"/>
        <v>0.0049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0.0248228936008095</v>
      </c>
      <c r="AU129" s="25">
        <f t="shared" si="129"/>
        <v>52.122</v>
      </c>
      <c r="AV129" s="1">
        <f t="shared" si="130"/>
        <v>0.26</v>
      </c>
      <c r="AW129" s="2">
        <f t="shared" si="131"/>
        <v>25.7</v>
      </c>
      <c r="AX129" s="1">
        <f t="shared" si="132"/>
        <v>57923.4940825864</v>
      </c>
    </row>
    <row r="130" s="1" customFormat="1" spans="1:50">
      <c r="A130" s="6"/>
      <c r="B130" s="6"/>
      <c r="C130" s="9">
        <v>7</v>
      </c>
      <c r="D130" s="12">
        <v>27.6007821009677</v>
      </c>
      <c r="E130" s="13">
        <f t="shared" si="133"/>
        <v>27.2797284383333</v>
      </c>
      <c r="F130" s="9" t="s">
        <v>107</v>
      </c>
      <c r="G130" s="6">
        <v>8</v>
      </c>
      <c r="H130" s="11">
        <f t="shared" si="116"/>
        <v>27.6007821009677</v>
      </c>
      <c r="I130" s="11">
        <f t="shared" si="117"/>
        <v>300.750782100968</v>
      </c>
      <c r="J130" s="11">
        <f t="shared" si="118"/>
        <v>0.459138176925439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1.17013417639883</v>
      </c>
      <c r="P130" s="11">
        <f t="shared" si="121"/>
        <v>0.53725327250991</v>
      </c>
      <c r="Q130" s="16">
        <f t="shared" si="122"/>
        <v>0.139685850852577</v>
      </c>
      <c r="R130" s="11">
        <f t="shared" si="123"/>
        <v>0.1355172</v>
      </c>
      <c r="S130" s="17">
        <f t="shared" si="124"/>
        <v>1.03076104621831</v>
      </c>
      <c r="T130" s="3">
        <v>0.01</v>
      </c>
      <c r="U130" s="18">
        <f t="shared" si="125"/>
        <v>0.0103076104621831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0.01</v>
      </c>
      <c r="AF130" s="3">
        <v>0.49</v>
      </c>
      <c r="AG130" s="18">
        <f t="shared" si="126"/>
        <v>0.0049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0.0252076104621831</v>
      </c>
      <c r="AU130" s="25">
        <f t="shared" si="129"/>
        <v>52.122</v>
      </c>
      <c r="AV130" s="1">
        <f t="shared" si="130"/>
        <v>0.26</v>
      </c>
      <c r="AW130" s="2">
        <f t="shared" si="131"/>
        <v>25.7</v>
      </c>
      <c r="AX130" s="1">
        <f t="shared" si="132"/>
        <v>58821.2195936252</v>
      </c>
    </row>
    <row r="131" s="1" customFormat="1" spans="1:50">
      <c r="A131" s="6"/>
      <c r="B131" s="6"/>
      <c r="C131" s="9">
        <v>8</v>
      </c>
      <c r="D131" s="12">
        <v>28.3899253987097</v>
      </c>
      <c r="E131" s="13">
        <f t="shared" si="133"/>
        <v>27.6007821009677</v>
      </c>
      <c r="F131" s="9" t="s">
        <v>107</v>
      </c>
      <c r="G131" s="6">
        <v>9</v>
      </c>
      <c r="H131" s="11">
        <f t="shared" si="116"/>
        <v>28.3899253987097</v>
      </c>
      <c r="I131" s="11">
        <f t="shared" si="117"/>
        <v>301.53992539871</v>
      </c>
      <c r="J131" s="11">
        <f t="shared" si="118"/>
        <v>0.499734949264332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1.15410090388892</v>
      </c>
      <c r="P131" s="11">
        <f t="shared" si="121"/>
        <v>0.576744556650849</v>
      </c>
      <c r="Q131" s="16">
        <f t="shared" si="122"/>
        <v>0.149953584729221</v>
      </c>
      <c r="R131" s="11">
        <f t="shared" si="123"/>
        <v>0.1355172</v>
      </c>
      <c r="S131" s="17">
        <f t="shared" si="124"/>
        <v>1.10652806233615</v>
      </c>
      <c r="T131" s="3">
        <v>0.01</v>
      </c>
      <c r="U131" s="18">
        <f t="shared" si="125"/>
        <v>0.0110652806233615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0.01</v>
      </c>
      <c r="AF131" s="3">
        <v>0.49</v>
      </c>
      <c r="AG131" s="18">
        <f t="shared" si="126"/>
        <v>0.0049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0.0259652806233615</v>
      </c>
      <c r="AU131" s="25">
        <f t="shared" si="129"/>
        <v>52.122</v>
      </c>
      <c r="AV131" s="1">
        <f t="shared" si="130"/>
        <v>0.26</v>
      </c>
      <c r="AW131" s="2">
        <f t="shared" si="131"/>
        <v>25.7</v>
      </c>
      <c r="AX131" s="1">
        <f t="shared" si="132"/>
        <v>60589.2206898445</v>
      </c>
    </row>
    <row r="132" s="1" customFormat="1" spans="1:50">
      <c r="A132" s="6"/>
      <c r="B132" s="6"/>
      <c r="C132" s="9">
        <v>9</v>
      </c>
      <c r="D132" s="12">
        <v>27.7781963843333</v>
      </c>
      <c r="E132" s="13">
        <f t="shared" si="133"/>
        <v>28.3899253987097</v>
      </c>
      <c r="F132" s="9" t="s">
        <v>107</v>
      </c>
      <c r="G132" s="6">
        <v>10</v>
      </c>
      <c r="H132" s="11">
        <f t="shared" si="116"/>
        <v>27.7781963843333</v>
      </c>
      <c r="I132" s="11">
        <f t="shared" si="117"/>
        <v>300.928196384333</v>
      </c>
      <c r="J132" s="11">
        <f t="shared" si="118"/>
        <v>0.467985855912458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1.09857634723807</v>
      </c>
      <c r="P132" s="11">
        <f t="shared" si="121"/>
        <v>0.514118192147391</v>
      </c>
      <c r="Q132" s="16">
        <f t="shared" si="122"/>
        <v>0.133670729958322</v>
      </c>
      <c r="R132" s="11">
        <f t="shared" si="123"/>
        <v>0.1355172</v>
      </c>
      <c r="S132" s="17">
        <f t="shared" si="124"/>
        <v>0.986374644386997</v>
      </c>
      <c r="T132" s="3">
        <v>0.01</v>
      </c>
      <c r="U132" s="18">
        <f t="shared" si="125"/>
        <v>0.00986374644386997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0.01981374644387</v>
      </c>
      <c r="AU132" s="25">
        <f t="shared" si="129"/>
        <v>52.122</v>
      </c>
      <c r="AV132" s="1">
        <f t="shared" si="130"/>
        <v>0.26</v>
      </c>
      <c r="AW132" s="2">
        <f t="shared" si="131"/>
        <v>25.7</v>
      </c>
      <c r="AX132" s="1">
        <f t="shared" si="132"/>
        <v>46234.7961261834</v>
      </c>
    </row>
    <row r="133" s="1" customFormat="1" spans="1:50">
      <c r="A133" s="6"/>
      <c r="B133" s="6"/>
      <c r="C133" s="9">
        <v>10</v>
      </c>
      <c r="D133" s="12">
        <v>23.3483826996774</v>
      </c>
      <c r="E133" s="13">
        <f t="shared" si="133"/>
        <v>27.7781963843333</v>
      </c>
      <c r="F133" s="9" t="s">
        <v>107</v>
      </c>
      <c r="G133" s="6">
        <v>11</v>
      </c>
      <c r="H133" s="11">
        <f t="shared" si="116"/>
        <v>23.3483826996774</v>
      </c>
      <c r="I133" s="11">
        <f t="shared" si="117"/>
        <v>296.498382699677</v>
      </c>
      <c r="J133" s="11">
        <f t="shared" si="118"/>
        <v>0.288595959461247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0.555235247336147</v>
      </c>
      <c r="O133" s="11">
        <f t="shared" si="134"/>
        <v>0.550442907754534</v>
      </c>
      <c r="P133" s="11">
        <f t="shared" si="121"/>
        <v>0.158855599092058</v>
      </c>
      <c r="Q133" s="16">
        <f t="shared" si="122"/>
        <v>0.0413024557639352</v>
      </c>
      <c r="R133" s="11">
        <f t="shared" si="123"/>
        <v>0.1355172</v>
      </c>
      <c r="S133" s="17">
        <f t="shared" si="124"/>
        <v>0.304776484194886</v>
      </c>
      <c r="T133" s="3">
        <v>0.01</v>
      </c>
      <c r="U133" s="18">
        <f t="shared" si="125"/>
        <v>0.00304776484194886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0.0129977648419489</v>
      </c>
      <c r="AU133" s="25">
        <f t="shared" si="129"/>
        <v>52.122</v>
      </c>
      <c r="AV133" s="1">
        <f t="shared" si="130"/>
        <v>0.26</v>
      </c>
      <c r="AW133" s="2">
        <f t="shared" si="131"/>
        <v>25.7</v>
      </c>
      <c r="AX133" s="1">
        <f t="shared" si="132"/>
        <v>30329.902992652</v>
      </c>
    </row>
    <row r="134" s="1" customFormat="1" spans="1:51">
      <c r="A134" s="6"/>
      <c r="B134" s="6"/>
      <c r="C134" s="9">
        <v>11</v>
      </c>
      <c r="D134" s="12">
        <v>18.7762521676667</v>
      </c>
      <c r="E134" s="13">
        <f t="shared" si="133"/>
        <v>23.3483826996774</v>
      </c>
      <c r="F134" s="9" t="s">
        <v>109</v>
      </c>
      <c r="G134" s="6">
        <v>12</v>
      </c>
      <c r="H134" s="11">
        <f t="shared" si="116"/>
        <v>18.7762521676667</v>
      </c>
      <c r="I134" s="11">
        <f t="shared" si="117"/>
        <v>291.926252167667</v>
      </c>
      <c r="J134" s="11">
        <f t="shared" si="118"/>
        <v>0.172552431605803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0.912807308662476</v>
      </c>
      <c r="P134" s="11">
        <f t="shared" si="121"/>
        <v>0.157507120697259</v>
      </c>
      <c r="Q134" s="16">
        <f t="shared" si="122"/>
        <v>0.0409518513812873</v>
      </c>
      <c r="R134" s="11">
        <f t="shared" si="123"/>
        <v>0.1355172</v>
      </c>
      <c r="S134" s="17">
        <f t="shared" si="124"/>
        <v>0.30218932638283</v>
      </c>
      <c r="T134" s="3">
        <v>0.01</v>
      </c>
      <c r="U134" s="18">
        <f t="shared" si="125"/>
        <v>0.0030218932638283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0.00851189326382831</v>
      </c>
      <c r="AU134" s="25">
        <f t="shared" si="129"/>
        <v>52.122</v>
      </c>
      <c r="AV134" s="1">
        <f t="shared" si="130"/>
        <v>0.26</v>
      </c>
      <c r="AW134" s="2">
        <f t="shared" si="131"/>
        <v>25.7</v>
      </c>
      <c r="AX134" s="1">
        <f t="shared" si="132"/>
        <v>19862.2532500759</v>
      </c>
      <c r="AY134" s="1">
        <f>SUM(AX123:AX134)</f>
        <v>461904.330450956</v>
      </c>
    </row>
    <row r="135" s="1" customFormat="1" spans="1:46">
      <c r="A135" s="6"/>
      <c r="B135" s="6"/>
      <c r="C135" s="9">
        <v>12</v>
      </c>
      <c r="D135" s="12">
        <v>14.145259088871</v>
      </c>
      <c r="E135" s="13">
        <f t="shared" si="133"/>
        <v>18.7762521676667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15</v>
      </c>
      <c r="E139" s="9"/>
      <c r="F139" s="9"/>
      <c r="G139" s="6">
        <v>1</v>
      </c>
      <c r="H139" s="11">
        <f t="shared" ref="H139:H150" si="135">E140</f>
        <v>15</v>
      </c>
      <c r="I139" s="11">
        <f t="shared" ref="I139:I150" si="136">H139+273.15</f>
        <v>288.15</v>
      </c>
      <c r="J139" s="11">
        <f t="shared" ref="J139:J150" si="137">EXP(($C$18*(I139-$C$16))/($C$19*I139*$C$16))</f>
        <v>0.11145232763902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0.0317304776788291</v>
      </c>
      <c r="Q139" s="16">
        <f t="shared" ref="Q139:Q150" si="141">P139*$B$125</f>
        <v>0.00824992419649556</v>
      </c>
      <c r="R139" s="11">
        <f t="shared" ref="R139:R150" si="142">L139*$B$125</f>
        <v>0.074022</v>
      </c>
      <c r="S139" s="17">
        <f t="shared" ref="S139:S150" si="143">Q139/R139</f>
        <v>0.11145232763902</v>
      </c>
      <c r="T139" s="3">
        <v>0.01</v>
      </c>
      <c r="U139" s="18">
        <f t="shared" ref="U139:U150" si="144">S139*T139</f>
        <v>0.0011145232763902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0.0066045232763902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15.1236415558065</v>
      </c>
      <c r="E140" s="13">
        <f t="shared" ref="E140:E151" si="154">D139</f>
        <v>15</v>
      </c>
      <c r="F140" s="9" t="s">
        <v>107</v>
      </c>
      <c r="G140" s="6">
        <v>2</v>
      </c>
      <c r="H140" s="11">
        <f t="shared" si="135"/>
        <v>15.1236415558065</v>
      </c>
      <c r="I140" s="11">
        <f t="shared" si="136"/>
        <v>288.273641555806</v>
      </c>
      <c r="J140" s="11">
        <f t="shared" si="137"/>
        <v>0.113079361962026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0.537669522321171</v>
      </c>
      <c r="P140" s="11">
        <f t="shared" si="140"/>
        <v>0.060799326530505</v>
      </c>
      <c r="Q140" s="16">
        <f t="shared" si="141"/>
        <v>0.0158078248979313</v>
      </c>
      <c r="R140" s="11">
        <f t="shared" si="142"/>
        <v>0.074022</v>
      </c>
      <c r="S140" s="17">
        <f t="shared" si="143"/>
        <v>0.213555765825448</v>
      </c>
      <c r="T140" s="3">
        <v>0.01</v>
      </c>
      <c r="U140" s="18">
        <f t="shared" si="144"/>
        <v>0.00213555765825448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0.00762555765825448</v>
      </c>
      <c r="AU140" s="25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14.5025611109643</v>
      </c>
      <c r="E141" s="13">
        <f t="shared" si="154"/>
        <v>15.1236415558065</v>
      </c>
      <c r="F141" s="9" t="s">
        <v>107</v>
      </c>
      <c r="G141" s="6">
        <v>3</v>
      </c>
      <c r="H141" s="11">
        <f t="shared" si="135"/>
        <v>14.5025611109643</v>
      </c>
      <c r="I141" s="11">
        <f t="shared" si="136"/>
        <v>287.652561110964</v>
      </c>
      <c r="J141" s="11">
        <f t="shared" si="137"/>
        <v>0.105126305748036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0.761570195790666</v>
      </c>
      <c r="P141" s="11">
        <f t="shared" si="140"/>
        <v>0.0800610612512815</v>
      </c>
      <c r="Q141" s="16">
        <f t="shared" si="141"/>
        <v>0.0208158759253332</v>
      </c>
      <c r="R141" s="11">
        <f t="shared" si="142"/>
        <v>0.074022</v>
      </c>
      <c r="S141" s="17">
        <f t="shared" si="143"/>
        <v>0.281212017039977</v>
      </c>
      <c r="T141" s="3">
        <v>0.01</v>
      </c>
      <c r="U141" s="18">
        <f t="shared" si="144"/>
        <v>0.00281212017039977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0.005</v>
      </c>
      <c r="AF141" s="3">
        <v>0.49</v>
      </c>
      <c r="AG141" s="18">
        <f t="shared" si="145"/>
        <v>0.00245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0.0127621201703998</v>
      </c>
      <c r="AU141" s="25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17.0496054796774</v>
      </c>
      <c r="E142" s="13">
        <f t="shared" si="154"/>
        <v>14.5025611109643</v>
      </c>
      <c r="F142" s="9" t="s">
        <v>107</v>
      </c>
      <c r="G142" s="6">
        <v>4</v>
      </c>
      <c r="H142" s="11">
        <f t="shared" si="135"/>
        <v>17.0496054796774</v>
      </c>
      <c r="I142" s="11">
        <f t="shared" si="136"/>
        <v>290.199605479677</v>
      </c>
      <c r="J142" s="11">
        <f t="shared" si="137"/>
        <v>0.141493244940335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0.966209134539384</v>
      </c>
      <c r="P142" s="11">
        <f t="shared" si="140"/>
        <v>0.13671206573697</v>
      </c>
      <c r="Q142" s="16">
        <f t="shared" si="141"/>
        <v>0.0355451370916123</v>
      </c>
      <c r="R142" s="11">
        <f t="shared" si="142"/>
        <v>0.074022</v>
      </c>
      <c r="S142" s="17">
        <f t="shared" si="143"/>
        <v>0.480196929177978</v>
      </c>
      <c r="T142" s="3">
        <v>0.01</v>
      </c>
      <c r="U142" s="18">
        <f t="shared" si="144"/>
        <v>0.00480196929177978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0.0147519692917798</v>
      </c>
      <c r="AU142" s="25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21.5527461023333</v>
      </c>
      <c r="E143" s="13">
        <f t="shared" si="154"/>
        <v>17.0496054796774</v>
      </c>
      <c r="F143" s="9" t="s">
        <v>107</v>
      </c>
      <c r="G143" s="6">
        <v>5</v>
      </c>
      <c r="H143" s="11">
        <f t="shared" si="135"/>
        <v>21.5527461023333</v>
      </c>
      <c r="I143" s="11">
        <f t="shared" si="136"/>
        <v>294.702746102333</v>
      </c>
      <c r="J143" s="11">
        <f t="shared" si="137"/>
        <v>0.236260870544573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0.788022215362293</v>
      </c>
      <c r="O143" s="11">
        <f t="shared" si="155"/>
        <v>0.326174853440121</v>
      </c>
      <c r="P143" s="11">
        <f t="shared" si="140"/>
        <v>0.0770623548235113</v>
      </c>
      <c r="Q143" s="16">
        <f t="shared" si="141"/>
        <v>0.0200362122541129</v>
      </c>
      <c r="R143" s="11">
        <f t="shared" si="142"/>
        <v>0.074022</v>
      </c>
      <c r="S143" s="17">
        <f t="shared" si="143"/>
        <v>0.270679152874996</v>
      </c>
      <c r="T143" s="3">
        <v>0.01</v>
      </c>
      <c r="U143" s="18">
        <f t="shared" si="144"/>
        <v>0.00270679152874996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0.01</v>
      </c>
      <c r="AF143" s="3">
        <v>0.49</v>
      </c>
      <c r="AG143" s="18">
        <f t="shared" si="145"/>
        <v>0.0049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0.01760679152875</v>
      </c>
      <c r="AU143" s="25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24.83892815</v>
      </c>
      <c r="E144" s="13">
        <f t="shared" si="154"/>
        <v>21.5527461023333</v>
      </c>
      <c r="F144" s="9" t="s">
        <v>109</v>
      </c>
      <c r="G144" s="6">
        <v>6</v>
      </c>
      <c r="H144" s="11">
        <f t="shared" si="135"/>
        <v>24.83892815</v>
      </c>
      <c r="I144" s="11">
        <f t="shared" si="136"/>
        <v>297.98892815</v>
      </c>
      <c r="J144" s="11">
        <f t="shared" si="137"/>
        <v>0.34011717295935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0.533812498616609</v>
      </c>
      <c r="P144" s="11">
        <f t="shared" si="140"/>
        <v>0.181558797919848</v>
      </c>
      <c r="Q144" s="16">
        <f t="shared" si="141"/>
        <v>0.0472052874591605</v>
      </c>
      <c r="R144" s="11">
        <f t="shared" si="142"/>
        <v>0.074022</v>
      </c>
      <c r="S144" s="17">
        <f t="shared" si="143"/>
        <v>0.637719697646112</v>
      </c>
      <c r="T144" s="3">
        <v>0.01</v>
      </c>
      <c r="U144" s="18">
        <f t="shared" si="144"/>
        <v>0.00637719697646112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0.01</v>
      </c>
      <c r="AF144" s="3">
        <v>0.49</v>
      </c>
      <c r="AG144" s="18">
        <f t="shared" si="145"/>
        <v>0.0049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0.0212771969764611</v>
      </c>
      <c r="AU144" s="25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27.2797284383333</v>
      </c>
      <c r="E145" s="13">
        <f t="shared" si="154"/>
        <v>24.83892815</v>
      </c>
      <c r="F145" s="9" t="s">
        <v>107</v>
      </c>
      <c r="G145" s="6">
        <v>7</v>
      </c>
      <c r="H145" s="11">
        <f t="shared" si="135"/>
        <v>27.2797284383333</v>
      </c>
      <c r="I145" s="11">
        <f t="shared" si="136"/>
        <v>300.429728438333</v>
      </c>
      <c r="J145" s="11">
        <f t="shared" si="137"/>
        <v>0.44352482842319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0.636953700696761</v>
      </c>
      <c r="P145" s="11">
        <f t="shared" si="140"/>
        <v>0.282504780815047</v>
      </c>
      <c r="Q145" s="16">
        <f t="shared" si="141"/>
        <v>0.0734512430119122</v>
      </c>
      <c r="R145" s="11">
        <f t="shared" si="142"/>
        <v>0.074022</v>
      </c>
      <c r="S145" s="17">
        <f t="shared" si="143"/>
        <v>0.992289360080951</v>
      </c>
      <c r="T145" s="3">
        <v>0.01</v>
      </c>
      <c r="U145" s="18">
        <f t="shared" si="144"/>
        <v>0.00992289360080951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0.0248228936008095</v>
      </c>
      <c r="AU145" s="25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27.6007821009677</v>
      </c>
      <c r="E146" s="13">
        <f t="shared" si="154"/>
        <v>27.2797284383333</v>
      </c>
      <c r="F146" s="9" t="s">
        <v>107</v>
      </c>
      <c r="G146" s="6">
        <v>8</v>
      </c>
      <c r="H146" s="11">
        <f t="shared" si="135"/>
        <v>27.6007821009677</v>
      </c>
      <c r="I146" s="11">
        <f t="shared" si="136"/>
        <v>300.750782100968</v>
      </c>
      <c r="J146" s="11">
        <f t="shared" si="137"/>
        <v>0.459138176925439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0.639148919881715</v>
      </c>
      <c r="P146" s="11">
        <f t="shared" si="140"/>
        <v>0.293457669858354</v>
      </c>
      <c r="Q146" s="16">
        <f t="shared" si="141"/>
        <v>0.0762989941631721</v>
      </c>
      <c r="R146" s="11">
        <f t="shared" si="142"/>
        <v>0.074022</v>
      </c>
      <c r="S146" s="17">
        <f t="shared" si="143"/>
        <v>1.03076104621831</v>
      </c>
      <c r="T146" s="3">
        <v>0.01</v>
      </c>
      <c r="U146" s="18">
        <f t="shared" si="144"/>
        <v>0.0103076104621831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0.0252076104621832</v>
      </c>
      <c r="AU146" s="25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28.3899253987097</v>
      </c>
      <c r="E147" s="13">
        <f t="shared" si="154"/>
        <v>27.6007821009677</v>
      </c>
      <c r="F147" s="9" t="s">
        <v>107</v>
      </c>
      <c r="G147" s="6">
        <v>9</v>
      </c>
      <c r="H147" s="11">
        <f t="shared" si="135"/>
        <v>28.3899253987097</v>
      </c>
      <c r="I147" s="11">
        <f t="shared" si="136"/>
        <v>301.53992539871</v>
      </c>
      <c r="J147" s="11">
        <f t="shared" si="137"/>
        <v>0.499734949264332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0.63039125002336</v>
      </c>
      <c r="P147" s="11">
        <f t="shared" si="140"/>
        <v>0.315028539347103</v>
      </c>
      <c r="Q147" s="16">
        <f t="shared" si="141"/>
        <v>0.0819074202302467</v>
      </c>
      <c r="R147" s="11">
        <f t="shared" si="142"/>
        <v>0.074022</v>
      </c>
      <c r="S147" s="17">
        <f t="shared" si="143"/>
        <v>1.10652806233615</v>
      </c>
      <c r="T147" s="3">
        <v>0.01</v>
      </c>
      <c r="U147" s="18">
        <f t="shared" si="144"/>
        <v>0.0110652806233615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0.01</v>
      </c>
      <c r="AF147" s="3">
        <v>0.49</v>
      </c>
      <c r="AG147" s="18">
        <f t="shared" si="145"/>
        <v>0.0049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0.0259652806233615</v>
      </c>
      <c r="AU147" s="25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27.7781963843333</v>
      </c>
      <c r="E148" s="13">
        <f t="shared" si="154"/>
        <v>28.3899253987097</v>
      </c>
      <c r="F148" s="9" t="s">
        <v>107</v>
      </c>
      <c r="G148" s="6">
        <v>10</v>
      </c>
      <c r="H148" s="11">
        <f t="shared" si="135"/>
        <v>27.7781963843333</v>
      </c>
      <c r="I148" s="11">
        <f t="shared" si="136"/>
        <v>300.928196384333</v>
      </c>
      <c r="J148" s="11">
        <f t="shared" si="137"/>
        <v>0.467985855912458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0.600062710676258</v>
      </c>
      <c r="P148" s="11">
        <f t="shared" si="140"/>
        <v>0.280820861256978</v>
      </c>
      <c r="Q148" s="16">
        <f t="shared" si="141"/>
        <v>0.0730134239268143</v>
      </c>
      <c r="R148" s="11">
        <f t="shared" si="142"/>
        <v>0.074022</v>
      </c>
      <c r="S148" s="17">
        <f t="shared" si="143"/>
        <v>0.986374644386997</v>
      </c>
      <c r="T148" s="3">
        <v>0.01</v>
      </c>
      <c r="U148" s="18">
        <f t="shared" si="144"/>
        <v>0.00986374644386997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0.01981374644387</v>
      </c>
      <c r="AU148" s="25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23.3483826996774</v>
      </c>
      <c r="E149" s="13">
        <f t="shared" si="154"/>
        <v>27.7781963843333</v>
      </c>
      <c r="F149" s="9" t="s">
        <v>107</v>
      </c>
      <c r="G149" s="6">
        <v>11</v>
      </c>
      <c r="H149" s="11">
        <f t="shared" si="135"/>
        <v>23.3483826996774</v>
      </c>
      <c r="I149" s="11">
        <f t="shared" si="136"/>
        <v>296.498382699677</v>
      </c>
      <c r="J149" s="11">
        <f t="shared" si="137"/>
        <v>0.288595959461247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0.303279756948316</v>
      </c>
      <c r="O149" s="11">
        <f t="shared" si="155"/>
        <v>0.300662092470964</v>
      </c>
      <c r="P149" s="11">
        <f t="shared" si="140"/>
        <v>0.0867698650502839</v>
      </c>
      <c r="Q149" s="16">
        <f t="shared" si="141"/>
        <v>0.0225601649130738</v>
      </c>
      <c r="R149" s="11">
        <f t="shared" si="142"/>
        <v>0.074022</v>
      </c>
      <c r="S149" s="17">
        <f t="shared" si="143"/>
        <v>0.304776484194886</v>
      </c>
      <c r="T149" s="3">
        <v>0.01</v>
      </c>
      <c r="U149" s="18">
        <f t="shared" si="144"/>
        <v>0.00304776484194886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0.005</v>
      </c>
      <c r="AF149" s="3">
        <v>0.49</v>
      </c>
      <c r="AG149" s="18">
        <f t="shared" si="145"/>
        <v>0.00245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0.0129977648419489</v>
      </c>
      <c r="AU149" s="25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18.7762521676667</v>
      </c>
      <c r="E150" s="13">
        <f t="shared" si="154"/>
        <v>23.3483826996774</v>
      </c>
      <c r="F150" s="9" t="s">
        <v>109</v>
      </c>
      <c r="G150" s="6">
        <v>12</v>
      </c>
      <c r="H150" s="11">
        <f t="shared" si="135"/>
        <v>18.7762521676667</v>
      </c>
      <c r="I150" s="11">
        <f t="shared" si="136"/>
        <v>291.926252167667</v>
      </c>
      <c r="J150" s="11">
        <f t="shared" si="137"/>
        <v>0.172552431605803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0.49859222742068</v>
      </c>
      <c r="P150" s="11">
        <f t="shared" si="140"/>
        <v>0.0860333012211918</v>
      </c>
      <c r="Q150" s="16">
        <f t="shared" si="141"/>
        <v>0.0223686583175099</v>
      </c>
      <c r="R150" s="11">
        <f t="shared" si="142"/>
        <v>0.074022</v>
      </c>
      <c r="S150" s="17">
        <f t="shared" si="143"/>
        <v>0.30218932638283</v>
      </c>
      <c r="T150" s="3">
        <v>0.01</v>
      </c>
      <c r="U150" s="18">
        <f t="shared" si="144"/>
        <v>0.0030218932638283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0.00851189326382831</v>
      </c>
      <c r="AU150" s="25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14.145259088871</v>
      </c>
      <c r="E151" s="13">
        <f t="shared" si="154"/>
        <v>18.7762521676667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242.1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40</v>
      </c>
      <c r="C4" s="3"/>
      <c r="D4" s="3"/>
      <c r="E4" s="3">
        <v>5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321.4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337.7</v>
      </c>
      <c r="F7" s="3">
        <v>91.104</v>
      </c>
      <c r="G7" s="3">
        <v>0.13</v>
      </c>
      <c r="L7" s="2"/>
    </row>
    <row r="8" s="1" customFormat="1" spans="1:12">
      <c r="A8" s="4"/>
      <c r="B8" s="5" t="s">
        <v>44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4517.42</v>
      </c>
      <c r="F9" s="3">
        <v>122.786</v>
      </c>
      <c r="G9" s="3">
        <v>0.45</v>
      </c>
      <c r="L9" s="2"/>
    </row>
    <row r="10" s="1" customFormat="1" spans="1:12">
      <c r="A10" s="4" t="s">
        <v>46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4.1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140550622.510444</v>
      </c>
      <c r="J16" s="7" t="s">
        <v>35</v>
      </c>
      <c r="K16" s="7">
        <f>I16/(10000*1000)</f>
        <v>14.0550622510444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78041701.0958904</v>
      </c>
      <c r="J17" s="7" t="s">
        <v>35</v>
      </c>
      <c r="K17" s="7">
        <f>I17/(10000*1000)</f>
        <v>7.80417010958904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14</v>
      </c>
      <c r="E29" s="9"/>
      <c r="F29" s="9"/>
      <c r="G29" s="6">
        <v>1</v>
      </c>
      <c r="H29" s="11">
        <f t="shared" ref="H29:H40" si="0">E30</f>
        <v>14</v>
      </c>
      <c r="I29" s="11">
        <f t="shared" ref="I29:I40" si="1">H29+273.15</f>
        <v>287.15</v>
      </c>
      <c r="J29" s="11">
        <f t="shared" ref="J29:J40" si="2">EXP(($C$18*(I29-$C$16))/($C$19*I29*$C$16))</f>
        <v>0.0990793287932359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0.0984262308842738</v>
      </c>
      <c r="Q29" s="16">
        <f t="shared" ref="Q29:Q40" si="6">P29*$B$31</f>
        <v>0.0127954100149556</v>
      </c>
      <c r="R29" s="11">
        <f t="shared" ref="R29:R40" si="7">L29*$B$31</f>
        <v>0.129143083333333</v>
      </c>
      <c r="S29" s="17">
        <f t="shared" ref="S29:S40" si="8">Q29/R29</f>
        <v>0.0990793287932362</v>
      </c>
      <c r="T29" s="3">
        <v>0.01</v>
      </c>
      <c r="U29" s="18">
        <f t="shared" ref="U29:U40" si="9">S29*T29</f>
        <v>0.000990793287932362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0.0228907932879324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0.416666666666667</v>
      </c>
      <c r="AU29" s="1">
        <f t="shared" ref="AU29:AU40" si="17">AT29*10000*AS29*0.67*AR29*AQ29</f>
        <v>825.269045354251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13.508935434129</v>
      </c>
      <c r="E30" s="13">
        <f t="shared" ref="E30:E41" si="18">D29</f>
        <v>14</v>
      </c>
      <c r="F30" s="9" t="s">
        <v>107</v>
      </c>
      <c r="G30" s="6">
        <v>2</v>
      </c>
      <c r="H30" s="11">
        <f t="shared" si="0"/>
        <v>13.508935434129</v>
      </c>
      <c r="I30" s="11">
        <f t="shared" si="1"/>
        <v>286.658935434129</v>
      </c>
      <c r="J30" s="11">
        <f t="shared" si="2"/>
        <v>0.0934880557052163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1.88839043578239</v>
      </c>
      <c r="P30" s="11">
        <f t="shared" si="5"/>
        <v>0.176541950253622</v>
      </c>
      <c r="Q30" s="16">
        <f t="shared" si="6"/>
        <v>0.0229504535329709</v>
      </c>
      <c r="R30" s="11">
        <f t="shared" si="7"/>
        <v>0.129143083333333</v>
      </c>
      <c r="S30" s="17">
        <f t="shared" si="8"/>
        <v>0.177713377600976</v>
      </c>
      <c r="T30" s="3">
        <v>0.01</v>
      </c>
      <c r="U30" s="18">
        <f t="shared" si="9"/>
        <v>0.00177713377600976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0.0236771337760098</v>
      </c>
      <c r="AR30" s="25">
        <f t="shared" si="15"/>
        <v>99.3408333333333</v>
      </c>
      <c r="AS30" s="1">
        <f t="shared" si="16"/>
        <v>0.13</v>
      </c>
      <c r="AT30" s="2">
        <f>$E$4/12</f>
        <v>0.416666666666667</v>
      </c>
      <c r="AU30" s="1">
        <f t="shared" si="17"/>
        <v>853.618541842044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13.7407550111786</v>
      </c>
      <c r="E31" s="13">
        <f t="shared" si="18"/>
        <v>13.508935434129</v>
      </c>
      <c r="F31" s="9" t="s">
        <v>107</v>
      </c>
      <c r="G31" s="6">
        <v>3</v>
      </c>
      <c r="H31" s="11">
        <f t="shared" si="0"/>
        <v>13.7407550111786</v>
      </c>
      <c r="I31" s="11">
        <f t="shared" si="1"/>
        <v>286.890755011179</v>
      </c>
      <c r="J31" s="11">
        <f t="shared" si="2"/>
        <v>0.0960894937323329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2.7052568188621</v>
      </c>
      <c r="P31" s="11">
        <f t="shared" si="5"/>
        <v>0.259946758140401</v>
      </c>
      <c r="Q31" s="16">
        <f t="shared" si="6"/>
        <v>0.0337930785582521</v>
      </c>
      <c r="R31" s="11">
        <f t="shared" si="7"/>
        <v>0.129143083333333</v>
      </c>
      <c r="S31" s="17">
        <f t="shared" si="8"/>
        <v>0.261671610170777</v>
      </c>
      <c r="T31" s="3">
        <v>0.01</v>
      </c>
      <c r="U31" s="18">
        <f t="shared" si="9"/>
        <v>0.00261671610170777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0.0245167161017078</v>
      </c>
      <c r="AR31" s="25">
        <f t="shared" si="15"/>
        <v>99.3408333333333</v>
      </c>
      <c r="AS31" s="1">
        <f t="shared" si="16"/>
        <v>0.13</v>
      </c>
      <c r="AT31" s="2">
        <f>$E$4/12</f>
        <v>0.416666666666667</v>
      </c>
      <c r="AU31" s="1">
        <f t="shared" si="17"/>
        <v>883.887536704287</v>
      </c>
    </row>
    <row r="32" s="1" customFormat="1" spans="1:47">
      <c r="A32" s="6"/>
      <c r="B32" s="6"/>
      <c r="C32" s="9">
        <v>3</v>
      </c>
      <c r="D32" s="12">
        <v>15.6278656583871</v>
      </c>
      <c r="E32" s="13">
        <f t="shared" si="18"/>
        <v>13.7407550111786</v>
      </c>
      <c r="F32" s="9" t="s">
        <v>107</v>
      </c>
      <c r="G32" s="6">
        <v>4</v>
      </c>
      <c r="H32" s="11">
        <f t="shared" si="0"/>
        <v>15.6278656583871</v>
      </c>
      <c r="I32" s="11">
        <f t="shared" si="1"/>
        <v>288.777865658387</v>
      </c>
      <c r="J32" s="11">
        <f t="shared" si="2"/>
        <v>0.119948830678074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3.43871839405504</v>
      </c>
      <c r="P32" s="11">
        <f t="shared" si="5"/>
        <v>0.412470250398087</v>
      </c>
      <c r="Q32" s="16">
        <f t="shared" si="6"/>
        <v>0.0536211325517514</v>
      </c>
      <c r="R32" s="11">
        <f t="shared" si="7"/>
        <v>0.129143083333333</v>
      </c>
      <c r="S32" s="17">
        <f t="shared" si="8"/>
        <v>0.41520715757846</v>
      </c>
      <c r="T32" s="3">
        <v>0.01</v>
      </c>
      <c r="U32" s="18">
        <f t="shared" si="9"/>
        <v>0.0041520715757846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0.0336020715757846</v>
      </c>
      <c r="AR32" s="25">
        <f t="shared" si="15"/>
        <v>99.3408333333333</v>
      </c>
      <c r="AS32" s="1">
        <f t="shared" si="16"/>
        <v>0.13</v>
      </c>
      <c r="AT32" s="2">
        <f>$E$4/12</f>
        <v>0.416666666666667</v>
      </c>
      <c r="AU32" s="1">
        <f t="shared" si="17"/>
        <v>1211.43680703683</v>
      </c>
    </row>
    <row r="33" s="1" customFormat="1" spans="1:47">
      <c r="A33" s="6"/>
      <c r="B33" s="6"/>
      <c r="C33" s="9">
        <v>4</v>
      </c>
      <c r="D33" s="12">
        <v>21.326820908</v>
      </c>
      <c r="E33" s="13">
        <f t="shared" si="18"/>
        <v>15.6278656583871</v>
      </c>
      <c r="F33" s="9" t="s">
        <v>107</v>
      </c>
      <c r="G33" s="6">
        <v>5</v>
      </c>
      <c r="H33" s="11">
        <f t="shared" si="0"/>
        <v>21.326820908</v>
      </c>
      <c r="I33" s="11">
        <f t="shared" si="1"/>
        <v>294.476820908</v>
      </c>
      <c r="J33" s="11">
        <f t="shared" si="2"/>
        <v>0.230347374771931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2.8749357364741</v>
      </c>
      <c r="O33" s="11">
        <f t="shared" si="19"/>
        <v>1.14472074051618</v>
      </c>
      <c r="P33" s="11">
        <f t="shared" si="5"/>
        <v>0.263683417424883</v>
      </c>
      <c r="Q33" s="16">
        <f t="shared" si="6"/>
        <v>0.0342788442652348</v>
      </c>
      <c r="R33" s="11">
        <f t="shared" si="7"/>
        <v>0.129143083333333</v>
      </c>
      <c r="S33" s="17">
        <f t="shared" si="8"/>
        <v>0.265433063703127</v>
      </c>
      <c r="T33" s="3">
        <v>0.01</v>
      </c>
      <c r="U33" s="18">
        <f t="shared" si="9"/>
        <v>0.00265433063703127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0.0321043306370313</v>
      </c>
      <c r="AR33" s="25">
        <f t="shared" si="15"/>
        <v>99.3408333333333</v>
      </c>
      <c r="AS33" s="1">
        <f t="shared" si="16"/>
        <v>0.13</v>
      </c>
      <c r="AT33" s="2">
        <f>$E$4/12</f>
        <v>0.416666666666667</v>
      </c>
      <c r="AU33" s="1">
        <f t="shared" si="17"/>
        <v>1157.43958557031</v>
      </c>
    </row>
    <row r="34" s="1" customFormat="1" spans="1:47">
      <c r="A34" s="6"/>
      <c r="B34" s="6"/>
      <c r="C34" s="9">
        <v>5</v>
      </c>
      <c r="D34" s="12">
        <v>24.2177466016129</v>
      </c>
      <c r="E34" s="13">
        <f t="shared" si="18"/>
        <v>21.326820908</v>
      </c>
      <c r="F34" s="9" t="s">
        <v>109</v>
      </c>
      <c r="G34" s="6">
        <v>6</v>
      </c>
      <c r="H34" s="11">
        <f t="shared" si="0"/>
        <v>24.2177466016129</v>
      </c>
      <c r="I34" s="11">
        <f t="shared" si="1"/>
        <v>297.367746601613</v>
      </c>
      <c r="J34" s="11">
        <f t="shared" si="2"/>
        <v>0.317676721009187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1.87444565642463</v>
      </c>
      <c r="P34" s="11">
        <f t="shared" si="5"/>
        <v>0.595467749842889</v>
      </c>
      <c r="Q34" s="16">
        <f t="shared" si="6"/>
        <v>0.0774108074795756</v>
      </c>
      <c r="R34" s="11">
        <f t="shared" si="7"/>
        <v>0.129143083333333</v>
      </c>
      <c r="S34" s="17">
        <f t="shared" si="8"/>
        <v>0.599418919554286</v>
      </c>
      <c r="T34" s="3">
        <v>0.01</v>
      </c>
      <c r="U34" s="18">
        <f t="shared" si="9"/>
        <v>0.00599418919554286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0.0354441891955429</v>
      </c>
      <c r="AR34" s="25">
        <f t="shared" si="15"/>
        <v>99.3408333333333</v>
      </c>
      <c r="AS34" s="1">
        <f t="shared" si="16"/>
        <v>0.13</v>
      </c>
      <c r="AT34" s="2">
        <f>$E$4/12</f>
        <v>0.416666666666667</v>
      </c>
      <c r="AU34" s="1">
        <f t="shared" si="17"/>
        <v>1277.84964954368</v>
      </c>
    </row>
    <row r="35" s="1" customFormat="1" spans="1:47">
      <c r="A35" s="6"/>
      <c r="B35" s="6"/>
      <c r="C35" s="9">
        <v>6</v>
      </c>
      <c r="D35" s="12">
        <v>26.0928825643333</v>
      </c>
      <c r="E35" s="13">
        <f t="shared" si="18"/>
        <v>24.2177466016129</v>
      </c>
      <c r="F35" s="9" t="s">
        <v>107</v>
      </c>
      <c r="G35" s="6">
        <v>7</v>
      </c>
      <c r="H35" s="11">
        <f t="shared" si="0"/>
        <v>26.0928825643333</v>
      </c>
      <c r="I35" s="11">
        <f t="shared" si="1"/>
        <v>299.242882564333</v>
      </c>
      <c r="J35" s="11">
        <f t="shared" si="2"/>
        <v>0.390025564082876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2.27238623991507</v>
      </c>
      <c r="P35" s="11">
        <f t="shared" si="5"/>
        <v>0.886288725037043</v>
      </c>
      <c r="Q35" s="16">
        <f t="shared" si="6"/>
        <v>0.115217534254816</v>
      </c>
      <c r="R35" s="11">
        <f t="shared" si="7"/>
        <v>0.129143083333333</v>
      </c>
      <c r="S35" s="17">
        <f t="shared" si="8"/>
        <v>0.892169609714413</v>
      </c>
      <c r="T35" s="3">
        <v>0.01</v>
      </c>
      <c r="U35" s="18">
        <f t="shared" si="9"/>
        <v>0.00892169609714413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0.0438216960971441</v>
      </c>
      <c r="AR35" s="25">
        <f t="shared" si="15"/>
        <v>99.3408333333333</v>
      </c>
      <c r="AS35" s="1">
        <f t="shared" si="16"/>
        <v>0.13</v>
      </c>
      <c r="AT35" s="2">
        <f>$E$4/12</f>
        <v>0.416666666666667</v>
      </c>
      <c r="AU35" s="1">
        <f t="shared" si="17"/>
        <v>1579.87924878775</v>
      </c>
    </row>
    <row r="36" s="1" customFormat="1" spans="1:47">
      <c r="A36" s="6"/>
      <c r="B36" s="6"/>
      <c r="C36" s="9">
        <v>7</v>
      </c>
      <c r="D36" s="12">
        <v>26.9268735367742</v>
      </c>
      <c r="E36" s="13">
        <f t="shared" si="18"/>
        <v>26.0928825643333</v>
      </c>
      <c r="F36" s="9" t="s">
        <v>107</v>
      </c>
      <c r="G36" s="6">
        <v>8</v>
      </c>
      <c r="H36" s="11">
        <f t="shared" si="0"/>
        <v>26.9268735367742</v>
      </c>
      <c r="I36" s="11">
        <f t="shared" si="1"/>
        <v>300.076873536774</v>
      </c>
      <c r="J36" s="11">
        <f t="shared" si="2"/>
        <v>0.426940218136379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2.37950584821136</v>
      </c>
      <c r="P36" s="11">
        <f t="shared" si="5"/>
        <v>1.01590674589215</v>
      </c>
      <c r="Q36" s="16">
        <f t="shared" si="6"/>
        <v>0.13206787696598</v>
      </c>
      <c r="R36" s="11">
        <f t="shared" si="7"/>
        <v>0.129143083333333</v>
      </c>
      <c r="S36" s="17">
        <f t="shared" si="8"/>
        <v>1.02264769863901</v>
      </c>
      <c r="T36" s="3">
        <v>0.01</v>
      </c>
      <c r="U36" s="18">
        <f t="shared" si="9"/>
        <v>0.0102264769863902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0.0451264769863901</v>
      </c>
      <c r="AR36" s="25">
        <f t="shared" si="15"/>
        <v>99.3408333333333</v>
      </c>
      <c r="AS36" s="1">
        <f t="shared" si="16"/>
        <v>0.13</v>
      </c>
      <c r="AT36" s="2">
        <f>$E$4/12</f>
        <v>0.416666666666667</v>
      </c>
      <c r="AU36" s="1">
        <f t="shared" si="17"/>
        <v>1626.91978885642</v>
      </c>
    </row>
    <row r="37" s="1" customFormat="1" spans="1:47">
      <c r="A37" s="6"/>
      <c r="B37" s="6"/>
      <c r="C37" s="9">
        <v>8</v>
      </c>
      <c r="D37" s="12">
        <v>27.0730894122581</v>
      </c>
      <c r="E37" s="13">
        <f t="shared" si="18"/>
        <v>26.9268735367742</v>
      </c>
      <c r="F37" s="9" t="s">
        <v>107</v>
      </c>
      <c r="G37" s="6">
        <v>9</v>
      </c>
      <c r="H37" s="11">
        <f t="shared" si="0"/>
        <v>27.0730894122581</v>
      </c>
      <c r="I37" s="11">
        <f t="shared" si="1"/>
        <v>300.223089412258</v>
      </c>
      <c r="J37" s="11">
        <f t="shared" si="2"/>
        <v>0.433740654730073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2.35700743565255</v>
      </c>
      <c r="P37" s="11">
        <f t="shared" si="5"/>
        <v>1.02232994834359</v>
      </c>
      <c r="Q37" s="16">
        <f t="shared" si="6"/>
        <v>0.132902893284666</v>
      </c>
      <c r="R37" s="11">
        <f t="shared" si="7"/>
        <v>0.129143083333333</v>
      </c>
      <c r="S37" s="17">
        <f t="shared" si="8"/>
        <v>1.0291135216404</v>
      </c>
      <c r="T37" s="3">
        <v>0.01</v>
      </c>
      <c r="U37" s="18">
        <f t="shared" si="9"/>
        <v>0.010291135216404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0.039741135216404</v>
      </c>
      <c r="AR37" s="25">
        <f t="shared" si="15"/>
        <v>99.3408333333333</v>
      </c>
      <c r="AS37" s="1">
        <f t="shared" si="16"/>
        <v>0.13</v>
      </c>
      <c r="AT37" s="2">
        <f>$E$4/12</f>
        <v>0.416666666666667</v>
      </c>
      <c r="AU37" s="1">
        <f t="shared" si="17"/>
        <v>1432.76505574956</v>
      </c>
    </row>
    <row r="38" s="1" customFormat="1" spans="1:47">
      <c r="A38" s="6"/>
      <c r="B38" s="6"/>
      <c r="C38" s="9">
        <v>9</v>
      </c>
      <c r="D38" s="12">
        <v>26.83589385</v>
      </c>
      <c r="E38" s="13">
        <f t="shared" si="18"/>
        <v>27.0730894122581</v>
      </c>
      <c r="F38" s="9" t="s">
        <v>107</v>
      </c>
      <c r="G38" s="6">
        <v>10</v>
      </c>
      <c r="H38" s="11">
        <f t="shared" si="0"/>
        <v>26.83589385</v>
      </c>
      <c r="I38" s="11">
        <f t="shared" si="1"/>
        <v>299.98589385</v>
      </c>
      <c r="J38" s="11">
        <f t="shared" si="2"/>
        <v>0.422759424060161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2.32808582064229</v>
      </c>
      <c r="P38" s="11">
        <f t="shared" si="5"/>
        <v>0.984220220697363</v>
      </c>
      <c r="Q38" s="16">
        <f t="shared" si="6"/>
        <v>0.127948628690657</v>
      </c>
      <c r="R38" s="11">
        <f t="shared" si="7"/>
        <v>0.129143083333333</v>
      </c>
      <c r="S38" s="17">
        <f t="shared" si="8"/>
        <v>0.990750920515094</v>
      </c>
      <c r="T38" s="3">
        <v>0.01</v>
      </c>
      <c r="U38" s="18">
        <f t="shared" si="9"/>
        <v>0.00990750920515094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0.0393575092051509</v>
      </c>
      <c r="AR38" s="25">
        <f t="shared" si="15"/>
        <v>99.3408333333333</v>
      </c>
      <c r="AS38" s="1">
        <f t="shared" si="16"/>
        <v>0.13</v>
      </c>
      <c r="AT38" s="2">
        <f>$E$4/12</f>
        <v>0.416666666666667</v>
      </c>
      <c r="AU38" s="1">
        <f t="shared" si="17"/>
        <v>1418.93440042461</v>
      </c>
    </row>
    <row r="39" s="1" customFormat="1" spans="1:47">
      <c r="A39" s="6"/>
      <c r="B39" s="6"/>
      <c r="C39" s="9">
        <v>10</v>
      </c>
      <c r="D39" s="12">
        <v>21.8534798287097</v>
      </c>
      <c r="E39" s="13">
        <f t="shared" si="18"/>
        <v>26.83589385</v>
      </c>
      <c r="F39" s="9" t="s">
        <v>107</v>
      </c>
      <c r="G39" s="6">
        <v>11</v>
      </c>
      <c r="H39" s="11">
        <f t="shared" si="0"/>
        <v>21.8534798287097</v>
      </c>
      <c r="I39" s="11">
        <f t="shared" si="1"/>
        <v>295.00347982871</v>
      </c>
      <c r="J39" s="11">
        <f t="shared" si="2"/>
        <v>0.244353928853526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1.27667231994769</v>
      </c>
      <c r="O39" s="11">
        <f t="shared" si="19"/>
        <v>1.06060161333058</v>
      </c>
      <c r="P39" s="11">
        <f t="shared" si="5"/>
        <v>0.259162171165715</v>
      </c>
      <c r="Q39" s="16">
        <f t="shared" si="6"/>
        <v>0.033691082251543</v>
      </c>
      <c r="R39" s="11">
        <f t="shared" si="7"/>
        <v>0.129143083333333</v>
      </c>
      <c r="S39" s="17">
        <f t="shared" si="8"/>
        <v>0.260881817143721</v>
      </c>
      <c r="T39" s="3">
        <v>0.01</v>
      </c>
      <c r="U39" s="18">
        <f t="shared" si="9"/>
        <v>0.00260881817143721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0.0245088181714372</v>
      </c>
      <c r="AR39" s="25">
        <f t="shared" si="15"/>
        <v>99.3408333333333</v>
      </c>
      <c r="AS39" s="1">
        <f t="shared" si="16"/>
        <v>0.13</v>
      </c>
      <c r="AT39" s="2">
        <f>$E$4/12</f>
        <v>0.416666666666667</v>
      </c>
      <c r="AU39" s="1">
        <f t="shared" si="17"/>
        <v>883.602797014724</v>
      </c>
    </row>
    <row r="40" s="1" customFormat="1" spans="1:48">
      <c r="A40" s="6"/>
      <c r="B40" s="6"/>
      <c r="C40" s="9">
        <v>11</v>
      </c>
      <c r="D40" s="12">
        <v>16.9911206138333</v>
      </c>
      <c r="E40" s="13">
        <f t="shared" si="18"/>
        <v>21.8534798287097</v>
      </c>
      <c r="F40" s="9" t="s">
        <v>109</v>
      </c>
      <c r="G40" s="6">
        <v>12</v>
      </c>
      <c r="H40" s="11">
        <f t="shared" si="0"/>
        <v>16.9911206138333</v>
      </c>
      <c r="I40" s="11">
        <f t="shared" si="1"/>
        <v>290.141120613833</v>
      </c>
      <c r="J40" s="11">
        <f t="shared" si="2"/>
        <v>0.140539524519477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1.7948477754982</v>
      </c>
      <c r="P40" s="11">
        <f t="shared" si="5"/>
        <v>0.252247052953358</v>
      </c>
      <c r="Q40" s="16">
        <f t="shared" si="6"/>
        <v>0.0327921168839365</v>
      </c>
      <c r="R40" s="11">
        <f t="shared" si="7"/>
        <v>0.129143083333333</v>
      </c>
      <c r="S40" s="17">
        <f t="shared" si="8"/>
        <v>0.253920814321092</v>
      </c>
      <c r="T40" s="3">
        <v>0.01</v>
      </c>
      <c r="U40" s="18">
        <f t="shared" si="9"/>
        <v>0.00253920814321092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0.0244392081432109</v>
      </c>
      <c r="AR40" s="25">
        <f t="shared" si="15"/>
        <v>99.3408333333333</v>
      </c>
      <c r="AS40" s="1">
        <f t="shared" si="16"/>
        <v>0.13</v>
      </c>
      <c r="AT40" s="2">
        <f>$E$4/12</f>
        <v>0.416666666666667</v>
      </c>
      <c r="AU40" s="1">
        <f t="shared" si="17"/>
        <v>881.09318536349</v>
      </c>
      <c r="AV40" s="1">
        <f>SUM(AU29:AU40)</f>
        <v>14032.6956422479</v>
      </c>
    </row>
    <row r="41" s="1" customFormat="1" spans="1:46">
      <c r="A41" s="6"/>
      <c r="B41" s="6"/>
      <c r="C41" s="9">
        <v>12</v>
      </c>
      <c r="D41" s="12">
        <v>12.4246210172903</v>
      </c>
      <c r="E41" s="13">
        <f t="shared" si="18"/>
        <v>16.9911206138333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14</v>
      </c>
      <c r="E44" s="9"/>
      <c r="F44" s="9"/>
      <c r="G44" s="6">
        <v>1</v>
      </c>
      <c r="H44" s="11">
        <f t="shared" ref="H44:H55" si="20">E45</f>
        <v>14</v>
      </c>
      <c r="I44" s="11">
        <f t="shared" ref="I44:I55" si="21">H44+273.15</f>
        <v>287.15</v>
      </c>
      <c r="J44" s="11">
        <f t="shared" ref="J44:J55" si="22">EXP(($C$18*(I44-$C$16))/($C$19*I44*$C$16))</f>
        <v>0.0990793287932359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0.0883063508074401</v>
      </c>
      <c r="Q44" s="16">
        <f t="shared" ref="Q44:Q55" si="26">P44*$B$46</f>
        <v>0.0114798256049672</v>
      </c>
      <c r="R44" s="11">
        <f t="shared" ref="R44:R55" si="27">L44*$B$46</f>
        <v>0.115864991666667</v>
      </c>
      <c r="S44" s="17">
        <f t="shared" ref="S44:S55" si="28">Q44/R44</f>
        <v>0.0990793287932357</v>
      </c>
      <c r="T44" s="3">
        <v>0.01</v>
      </c>
      <c r="U44" s="18">
        <f t="shared" ref="U44:U55" si="29">S44*T44</f>
        <v>0.000990793287932357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0.0200907932879324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20.175</v>
      </c>
      <c r="AU44" s="1">
        <f t="shared" ref="AU44:AU55" si="37">AT44*10000*AS44*0.67*AR44*AQ44</f>
        <v>31465.7194459668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13.508935434129</v>
      </c>
      <c r="E45" s="13">
        <f t="shared" ref="E45:E56" si="38">D44</f>
        <v>14</v>
      </c>
      <c r="F45" s="9" t="s">
        <v>107</v>
      </c>
      <c r="G45" s="6">
        <v>2</v>
      </c>
      <c r="H45" s="11">
        <f t="shared" si="20"/>
        <v>13.508935434129</v>
      </c>
      <c r="I45" s="11">
        <f t="shared" si="21"/>
        <v>286.658935434129</v>
      </c>
      <c r="J45" s="11">
        <f t="shared" si="22"/>
        <v>0.0934880557052163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1.69423198252589</v>
      </c>
      <c r="P45" s="11">
        <f t="shared" si="25"/>
        <v>0.15839045395994</v>
      </c>
      <c r="Q45" s="16">
        <f t="shared" si="26"/>
        <v>0.0205907590147922</v>
      </c>
      <c r="R45" s="11">
        <f t="shared" si="27"/>
        <v>0.115864991666667</v>
      </c>
      <c r="S45" s="17">
        <f t="shared" si="28"/>
        <v>0.177713377600975</v>
      </c>
      <c r="T45" s="3">
        <v>0.01</v>
      </c>
      <c r="U45" s="18">
        <f t="shared" si="29"/>
        <v>0.00177713377600975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0.0208771337760097</v>
      </c>
      <c r="AR45" s="25">
        <f t="shared" si="35"/>
        <v>89.1269166666667</v>
      </c>
      <c r="AS45" s="1">
        <f t="shared" si="36"/>
        <v>0.13</v>
      </c>
      <c r="AT45" s="2">
        <f>$E$3/12</f>
        <v>20.175</v>
      </c>
      <c r="AU45" s="1">
        <f t="shared" si="37"/>
        <v>32697.2670923064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13.7407550111786</v>
      </c>
      <c r="E46" s="13">
        <f t="shared" si="38"/>
        <v>13.508935434129</v>
      </c>
      <c r="F46" s="9" t="s">
        <v>107</v>
      </c>
      <c r="G46" s="6">
        <v>3</v>
      </c>
      <c r="H46" s="11">
        <f t="shared" si="20"/>
        <v>13.7407550111786</v>
      </c>
      <c r="I46" s="11">
        <f t="shared" si="21"/>
        <v>286.890755011179</v>
      </c>
      <c r="J46" s="11">
        <f t="shared" si="22"/>
        <v>0.0960894937323329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2.42711069523262</v>
      </c>
      <c r="P46" s="11">
        <f t="shared" si="25"/>
        <v>0.233219837937233</v>
      </c>
      <c r="Q46" s="16">
        <f t="shared" si="26"/>
        <v>0.0303185789318403</v>
      </c>
      <c r="R46" s="11">
        <f t="shared" si="27"/>
        <v>0.115864991666667</v>
      </c>
      <c r="S46" s="17">
        <f t="shared" si="28"/>
        <v>0.261671610170776</v>
      </c>
      <c r="T46" s="3">
        <v>0.01</v>
      </c>
      <c r="U46" s="18">
        <f t="shared" si="29"/>
        <v>0.00261671610170776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0.0217167161017078</v>
      </c>
      <c r="AR46" s="25">
        <f t="shared" si="35"/>
        <v>89.1269166666667</v>
      </c>
      <c r="AS46" s="1">
        <f t="shared" si="36"/>
        <v>0.13</v>
      </c>
      <c r="AT46" s="2">
        <f>$E$3/12</f>
        <v>20.175</v>
      </c>
      <c r="AU46" s="1">
        <f t="shared" si="37"/>
        <v>34012.2008300436</v>
      </c>
    </row>
    <row r="47" s="1" customFormat="1" spans="1:47">
      <c r="A47" s="6"/>
      <c r="B47" s="6"/>
      <c r="C47" s="9">
        <v>3</v>
      </c>
      <c r="D47" s="12">
        <v>15.6278656583871</v>
      </c>
      <c r="E47" s="13">
        <f t="shared" si="38"/>
        <v>13.7407550111786</v>
      </c>
      <c r="F47" s="9" t="s">
        <v>107</v>
      </c>
      <c r="G47" s="6">
        <v>4</v>
      </c>
      <c r="H47" s="11">
        <f t="shared" si="20"/>
        <v>15.6278656583871</v>
      </c>
      <c r="I47" s="11">
        <f t="shared" si="21"/>
        <v>288.777865658387</v>
      </c>
      <c r="J47" s="11">
        <f t="shared" si="22"/>
        <v>0.119948830678074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3.08516002396205</v>
      </c>
      <c r="P47" s="11">
        <f t="shared" si="25"/>
        <v>0.370061337328989</v>
      </c>
      <c r="Q47" s="16">
        <f t="shared" si="26"/>
        <v>0.0481079738527685</v>
      </c>
      <c r="R47" s="11">
        <f t="shared" si="27"/>
        <v>0.115864991666667</v>
      </c>
      <c r="S47" s="17">
        <f t="shared" si="28"/>
        <v>0.415207157578458</v>
      </c>
      <c r="T47" s="3">
        <v>0.01</v>
      </c>
      <c r="U47" s="18">
        <f t="shared" si="29"/>
        <v>0.00415207157578458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0.0322020715757846</v>
      </c>
      <c r="AR47" s="25">
        <f t="shared" si="35"/>
        <v>89.1269166666667</v>
      </c>
      <c r="AS47" s="1">
        <f t="shared" si="36"/>
        <v>0.13</v>
      </c>
      <c r="AT47" s="2">
        <f>$E$3/12</f>
        <v>20.175</v>
      </c>
      <c r="AU47" s="1">
        <f t="shared" si="37"/>
        <v>50434.1135395187</v>
      </c>
    </row>
    <row r="48" s="1" customFormat="1" spans="1:47">
      <c r="A48" s="6"/>
      <c r="B48" s="6"/>
      <c r="C48" s="9">
        <v>4</v>
      </c>
      <c r="D48" s="12">
        <v>21.326820908</v>
      </c>
      <c r="E48" s="13">
        <f t="shared" si="38"/>
        <v>15.6278656583871</v>
      </c>
      <c r="F48" s="9" t="s">
        <v>107</v>
      </c>
      <c r="G48" s="6">
        <v>5</v>
      </c>
      <c r="H48" s="11">
        <f t="shared" si="20"/>
        <v>21.326820908</v>
      </c>
      <c r="I48" s="11">
        <f t="shared" si="21"/>
        <v>294.476820908</v>
      </c>
      <c r="J48" s="11">
        <f t="shared" si="22"/>
        <v>0.230347374771931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2.57934375230141</v>
      </c>
      <c r="O48" s="11">
        <f t="shared" si="39"/>
        <v>1.02702410099832</v>
      </c>
      <c r="P48" s="11">
        <f t="shared" si="25"/>
        <v>0.236572305492465</v>
      </c>
      <c r="Q48" s="16">
        <f t="shared" si="26"/>
        <v>0.0307543997140205</v>
      </c>
      <c r="R48" s="11">
        <f t="shared" si="27"/>
        <v>0.115864991666667</v>
      </c>
      <c r="S48" s="17">
        <f t="shared" si="28"/>
        <v>0.265433063703125</v>
      </c>
      <c r="T48" s="3">
        <v>0.01</v>
      </c>
      <c r="U48" s="18">
        <f t="shared" si="29"/>
        <v>0.00265433063703125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0.0307043306370312</v>
      </c>
      <c r="AR48" s="25">
        <f t="shared" si="35"/>
        <v>89.1269166666667</v>
      </c>
      <c r="AS48" s="1">
        <f t="shared" si="36"/>
        <v>0.13</v>
      </c>
      <c r="AT48" s="2">
        <f>$E$3/12</f>
        <v>20.175</v>
      </c>
      <c r="AU48" s="1">
        <f t="shared" si="37"/>
        <v>48088.3875392487</v>
      </c>
    </row>
    <row r="49" s="1" customFormat="1" spans="1:47">
      <c r="A49" s="6"/>
      <c r="B49" s="6"/>
      <c r="C49" s="9">
        <v>5</v>
      </c>
      <c r="D49" s="12">
        <v>24.2177466016129</v>
      </c>
      <c r="E49" s="13">
        <f t="shared" si="38"/>
        <v>21.326820908</v>
      </c>
      <c r="F49" s="9" t="s">
        <v>109</v>
      </c>
      <c r="G49" s="6">
        <v>6</v>
      </c>
      <c r="H49" s="11">
        <f t="shared" si="20"/>
        <v>24.2177466016129</v>
      </c>
      <c r="I49" s="11">
        <f t="shared" si="21"/>
        <v>297.367746601613</v>
      </c>
      <c r="J49" s="11">
        <f t="shared" si="22"/>
        <v>0.317676721009187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1.68172096217252</v>
      </c>
      <c r="P49" s="11">
        <f t="shared" si="25"/>
        <v>0.534243600915381</v>
      </c>
      <c r="Q49" s="16">
        <f t="shared" si="26"/>
        <v>0.0694516681189996</v>
      </c>
      <c r="R49" s="11">
        <f t="shared" si="27"/>
        <v>0.115864991666667</v>
      </c>
      <c r="S49" s="17">
        <f t="shared" si="28"/>
        <v>0.599418919554283</v>
      </c>
      <c r="T49" s="3">
        <v>0.01</v>
      </c>
      <c r="U49" s="18">
        <f t="shared" si="29"/>
        <v>0.00599418919554283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0.0340441891955428</v>
      </c>
      <c r="AR49" s="25">
        <f t="shared" si="35"/>
        <v>89.1269166666667</v>
      </c>
      <c r="AS49" s="1">
        <f t="shared" si="36"/>
        <v>0.13</v>
      </c>
      <c r="AT49" s="2">
        <f>$E$3/12</f>
        <v>20.175</v>
      </c>
      <c r="AU49" s="1">
        <f t="shared" si="37"/>
        <v>53319.1940527208</v>
      </c>
    </row>
    <row r="50" s="1" customFormat="1" spans="1:47">
      <c r="A50" s="6"/>
      <c r="B50" s="6"/>
      <c r="C50" s="9">
        <v>6</v>
      </c>
      <c r="D50" s="12">
        <v>26.0928825643333</v>
      </c>
      <c r="E50" s="13">
        <f t="shared" si="38"/>
        <v>24.2177466016129</v>
      </c>
      <c r="F50" s="9" t="s">
        <v>107</v>
      </c>
      <c r="G50" s="6">
        <v>7</v>
      </c>
      <c r="H50" s="11">
        <f t="shared" si="20"/>
        <v>26.0928825643333</v>
      </c>
      <c r="I50" s="11">
        <f t="shared" si="21"/>
        <v>299.242882564333</v>
      </c>
      <c r="J50" s="11">
        <f t="shared" si="22"/>
        <v>0.390025564082876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2.03874652792381</v>
      </c>
      <c r="P50" s="11">
        <f t="shared" si="25"/>
        <v>0.795163264575488</v>
      </c>
      <c r="Q50" s="16">
        <f t="shared" si="26"/>
        <v>0.103371224394813</v>
      </c>
      <c r="R50" s="11">
        <f t="shared" si="27"/>
        <v>0.115864991666667</v>
      </c>
      <c r="S50" s="17">
        <f t="shared" si="28"/>
        <v>0.892169609714409</v>
      </c>
      <c r="T50" s="3">
        <v>0.01</v>
      </c>
      <c r="U50" s="18">
        <f t="shared" si="29"/>
        <v>0.00892169609714409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0.0430216960971441</v>
      </c>
      <c r="AR50" s="25">
        <f t="shared" si="35"/>
        <v>89.1269166666667</v>
      </c>
      <c r="AS50" s="1">
        <f t="shared" si="36"/>
        <v>0.13</v>
      </c>
      <c r="AT50" s="2">
        <f>$E$3/12</f>
        <v>20.175</v>
      </c>
      <c r="AU50" s="1">
        <f t="shared" si="37"/>
        <v>67379.550427981</v>
      </c>
    </row>
    <row r="51" s="1" customFormat="1" spans="1:47">
      <c r="A51" s="6"/>
      <c r="B51" s="6"/>
      <c r="C51" s="9">
        <v>7</v>
      </c>
      <c r="D51" s="12">
        <v>26.9268735367742</v>
      </c>
      <c r="E51" s="13">
        <f t="shared" si="38"/>
        <v>26.0928825643333</v>
      </c>
      <c r="F51" s="9" t="s">
        <v>107</v>
      </c>
      <c r="G51" s="6">
        <v>8</v>
      </c>
      <c r="H51" s="11">
        <f t="shared" si="20"/>
        <v>26.9268735367742</v>
      </c>
      <c r="I51" s="11">
        <f t="shared" si="21"/>
        <v>300.076873536774</v>
      </c>
      <c r="J51" s="11">
        <f t="shared" si="22"/>
        <v>0.426940218136379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2.13485243001499</v>
      </c>
      <c r="P51" s="11">
        <f t="shared" si="25"/>
        <v>0.911454362159578</v>
      </c>
      <c r="Q51" s="16">
        <f t="shared" si="26"/>
        <v>0.118489067080745</v>
      </c>
      <c r="R51" s="11">
        <f t="shared" si="27"/>
        <v>0.115864991666667</v>
      </c>
      <c r="S51" s="17">
        <f t="shared" si="28"/>
        <v>1.02264769863901</v>
      </c>
      <c r="T51" s="3">
        <v>0.01</v>
      </c>
      <c r="U51" s="18">
        <f t="shared" si="29"/>
        <v>0.0102264769863901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0.0443264769863901</v>
      </c>
      <c r="AR51" s="25">
        <f t="shared" si="35"/>
        <v>89.1269166666667</v>
      </c>
      <c r="AS51" s="1">
        <f t="shared" si="36"/>
        <v>0.13</v>
      </c>
      <c r="AT51" s="2">
        <f>$E$3/12</f>
        <v>20.175</v>
      </c>
      <c r="AU51" s="1">
        <f t="shared" si="37"/>
        <v>69423.0670184451</v>
      </c>
    </row>
    <row r="52" s="1" customFormat="1" spans="1:47">
      <c r="A52" s="6"/>
      <c r="B52" s="6"/>
      <c r="C52" s="9">
        <v>8</v>
      </c>
      <c r="D52" s="12">
        <v>27.0730894122581</v>
      </c>
      <c r="E52" s="13">
        <f t="shared" si="38"/>
        <v>26.9268735367742</v>
      </c>
      <c r="F52" s="9" t="s">
        <v>107</v>
      </c>
      <c r="G52" s="6">
        <v>9</v>
      </c>
      <c r="H52" s="11">
        <f t="shared" si="20"/>
        <v>27.0730894122581</v>
      </c>
      <c r="I52" s="11">
        <f t="shared" si="21"/>
        <v>300.223089412258</v>
      </c>
      <c r="J52" s="11">
        <f t="shared" si="22"/>
        <v>0.433740654730073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2.11466723452208</v>
      </c>
      <c r="P52" s="11">
        <f t="shared" si="25"/>
        <v>0.917217150837838</v>
      </c>
      <c r="Q52" s="16">
        <f t="shared" si="26"/>
        <v>0.119238229608919</v>
      </c>
      <c r="R52" s="11">
        <f t="shared" si="27"/>
        <v>0.115864991666667</v>
      </c>
      <c r="S52" s="17">
        <f t="shared" si="28"/>
        <v>1.0291135216404</v>
      </c>
      <c r="T52" s="3">
        <v>0.01</v>
      </c>
      <c r="U52" s="18">
        <f t="shared" si="29"/>
        <v>0.010291135216404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0.038341135216404</v>
      </c>
      <c r="AR52" s="25">
        <f t="shared" si="35"/>
        <v>89.1269166666667</v>
      </c>
      <c r="AS52" s="1">
        <f t="shared" si="36"/>
        <v>0.13</v>
      </c>
      <c r="AT52" s="2">
        <f>$E$3/12</f>
        <v>20.175</v>
      </c>
      <c r="AU52" s="1">
        <f t="shared" si="37"/>
        <v>60048.9680357169</v>
      </c>
    </row>
    <row r="53" s="1" customFormat="1" spans="1:47">
      <c r="A53" s="6"/>
      <c r="B53" s="6"/>
      <c r="C53" s="9">
        <v>9</v>
      </c>
      <c r="D53" s="12">
        <v>26.83589385</v>
      </c>
      <c r="E53" s="13">
        <f t="shared" si="38"/>
        <v>27.0730894122581</v>
      </c>
      <c r="F53" s="9" t="s">
        <v>107</v>
      </c>
      <c r="G53" s="6">
        <v>10</v>
      </c>
      <c r="H53" s="11">
        <f t="shared" si="20"/>
        <v>26.83589385</v>
      </c>
      <c r="I53" s="11">
        <f t="shared" si="21"/>
        <v>299.98589385</v>
      </c>
      <c r="J53" s="11">
        <f t="shared" si="22"/>
        <v>0.422759424060161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2.0887192503509</v>
      </c>
      <c r="P53" s="11">
        <f t="shared" si="25"/>
        <v>0.883025747301719</v>
      </c>
      <c r="Q53" s="16">
        <f t="shared" si="26"/>
        <v>0.114793347149223</v>
      </c>
      <c r="R53" s="11">
        <f t="shared" si="27"/>
        <v>0.115864991666667</v>
      </c>
      <c r="S53" s="17">
        <f t="shared" si="28"/>
        <v>0.990750920515089</v>
      </c>
      <c r="T53" s="3">
        <v>0.01</v>
      </c>
      <c r="U53" s="18">
        <f t="shared" si="29"/>
        <v>0.00990750920515089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0.0379575092051509</v>
      </c>
      <c r="AR53" s="25">
        <f t="shared" si="35"/>
        <v>89.1269166666667</v>
      </c>
      <c r="AS53" s="1">
        <f t="shared" si="36"/>
        <v>0.13</v>
      </c>
      <c r="AT53" s="2">
        <f>$E$3/12</f>
        <v>20.175</v>
      </c>
      <c r="AU53" s="1">
        <f t="shared" si="37"/>
        <v>59448.1421614337</v>
      </c>
    </row>
    <row r="54" s="1" customFormat="1" spans="1:47">
      <c r="A54" s="6"/>
      <c r="B54" s="6"/>
      <c r="C54" s="9">
        <v>10</v>
      </c>
      <c r="D54" s="12">
        <v>21.8534798287097</v>
      </c>
      <c r="E54" s="13">
        <f t="shared" si="38"/>
        <v>26.83589385</v>
      </c>
      <c r="F54" s="9" t="s">
        <v>107</v>
      </c>
      <c r="G54" s="6">
        <v>11</v>
      </c>
      <c r="H54" s="11">
        <f t="shared" si="20"/>
        <v>21.8534798287097</v>
      </c>
      <c r="I54" s="11">
        <f t="shared" si="21"/>
        <v>295.00347982871</v>
      </c>
      <c r="J54" s="11">
        <f t="shared" si="22"/>
        <v>0.244353928853526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1.14540882789673</v>
      </c>
      <c r="O54" s="11">
        <f t="shared" si="39"/>
        <v>0.951553841819126</v>
      </c>
      <c r="P54" s="11">
        <f t="shared" si="25"/>
        <v>0.23251591976417</v>
      </c>
      <c r="Q54" s="16">
        <f t="shared" si="26"/>
        <v>0.0302270695693421</v>
      </c>
      <c r="R54" s="11">
        <f t="shared" si="27"/>
        <v>0.115864991666667</v>
      </c>
      <c r="S54" s="17">
        <f t="shared" si="28"/>
        <v>0.26088181714372</v>
      </c>
      <c r="T54" s="3">
        <v>0.01</v>
      </c>
      <c r="U54" s="18">
        <f t="shared" si="29"/>
        <v>0.0026088181714372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0.0217088181714372</v>
      </c>
      <c r="AR54" s="25">
        <f t="shared" si="35"/>
        <v>89.1269166666667</v>
      </c>
      <c r="AS54" s="1">
        <f t="shared" si="36"/>
        <v>0.13</v>
      </c>
      <c r="AT54" s="2">
        <f>$E$3/12</f>
        <v>20.175</v>
      </c>
      <c r="AU54" s="1">
        <f t="shared" si="37"/>
        <v>33999.8312807413</v>
      </c>
    </row>
    <row r="55" s="1" customFormat="1" spans="1:48">
      <c r="A55" s="6"/>
      <c r="B55" s="6"/>
      <c r="C55" s="9">
        <v>11</v>
      </c>
      <c r="D55" s="12">
        <v>16.9911206138333</v>
      </c>
      <c r="E55" s="13">
        <f t="shared" si="38"/>
        <v>21.8534798287097</v>
      </c>
      <c r="F55" s="9" t="s">
        <v>109</v>
      </c>
      <c r="G55" s="6">
        <v>12</v>
      </c>
      <c r="H55" s="11">
        <f t="shared" si="20"/>
        <v>16.9911206138333</v>
      </c>
      <c r="I55" s="11">
        <f t="shared" si="21"/>
        <v>290.141120613833</v>
      </c>
      <c r="J55" s="11">
        <f t="shared" si="22"/>
        <v>0.140539524519477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1.61030708872162</v>
      </c>
      <c r="P55" s="11">
        <f t="shared" si="25"/>
        <v>0.22631179257928</v>
      </c>
      <c r="Q55" s="16">
        <f t="shared" si="26"/>
        <v>0.0294205330353065</v>
      </c>
      <c r="R55" s="11">
        <f t="shared" si="27"/>
        <v>0.115864991666667</v>
      </c>
      <c r="S55" s="17">
        <f t="shared" si="28"/>
        <v>0.253920814321091</v>
      </c>
      <c r="T55" s="3">
        <v>0.01</v>
      </c>
      <c r="U55" s="18">
        <f t="shared" si="29"/>
        <v>0.00253920814321091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0.0216392081432109</v>
      </c>
      <c r="AR55" s="25">
        <f t="shared" si="35"/>
        <v>89.1269166666667</v>
      </c>
      <c r="AS55" s="1">
        <f t="shared" si="36"/>
        <v>0.13</v>
      </c>
      <c r="AT55" s="2">
        <f>$E$3/12</f>
        <v>20.175</v>
      </c>
      <c r="AU55" s="1">
        <f t="shared" si="37"/>
        <v>33890.8097210943</v>
      </c>
      <c r="AV55" s="1">
        <f>SUM(AU44:AU55)</f>
        <v>574207.251145217</v>
      </c>
    </row>
    <row r="56" s="1" customFormat="1" spans="1:46">
      <c r="A56" s="6"/>
      <c r="B56" s="6"/>
      <c r="C56" s="9">
        <v>12</v>
      </c>
      <c r="D56" s="12">
        <v>12.4246210172903</v>
      </c>
      <c r="E56" s="13">
        <f t="shared" si="38"/>
        <v>16.9911206138333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14</v>
      </c>
      <c r="E60" s="9"/>
      <c r="F60" s="9"/>
      <c r="G60" s="6">
        <v>1</v>
      </c>
      <c r="H60" s="11">
        <f t="shared" ref="H60:H71" si="40">E61</f>
        <v>14</v>
      </c>
      <c r="I60" s="11">
        <f t="shared" ref="I60:I71" si="41">H60+273.15</f>
        <v>287.15</v>
      </c>
      <c r="J60" s="11">
        <f t="shared" ref="J60:J71" si="42">EXP(($C$18*(I60-$C$16))/($C$19*I60*$C$16))</f>
        <v>0.0990793287932359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0.136699749936028</v>
      </c>
      <c r="Q60" s="16">
        <f t="shared" ref="Q60:Q71" si="46">P60*$B$62</f>
        <v>0.0136699749936028</v>
      </c>
      <c r="R60" s="11">
        <f t="shared" ref="R60:R71" si="47">L60*$B$62</f>
        <v>0.13797</v>
      </c>
      <c r="S60" s="17">
        <f t="shared" ref="S60:S71" si="48">Q60/R60</f>
        <v>0.0990793287932359</v>
      </c>
      <c r="T60" s="3">
        <v>0.01</v>
      </c>
      <c r="U60" s="18">
        <f t="shared" ref="U60:U71" si="49">S60*T60</f>
        <v>0.000990793287932359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0.0132907932879324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26.7833333333333</v>
      </c>
      <c r="AU60" s="1">
        <f t="shared" ref="AU60:AU71" si="57">AT60*10000*AS60*0.67*AR60*AQ60</f>
        <v>32905.9926858104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13.508935434129</v>
      </c>
      <c r="E61" s="13">
        <f t="shared" ref="E61:E72" si="58">D60</f>
        <v>14</v>
      </c>
      <c r="F61" s="9" t="s">
        <v>107</v>
      </c>
      <c r="G61" s="6">
        <v>2</v>
      </c>
      <c r="H61" s="11">
        <f t="shared" si="40"/>
        <v>13.508935434129</v>
      </c>
      <c r="I61" s="11">
        <f t="shared" si="41"/>
        <v>286.658935434129</v>
      </c>
      <c r="J61" s="11">
        <f t="shared" si="42"/>
        <v>0.0934880557052163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2.62270025006397</v>
      </c>
      <c r="P61" s="11">
        <f t="shared" si="45"/>
        <v>0.245191147076065</v>
      </c>
      <c r="Q61" s="16">
        <f t="shared" si="46"/>
        <v>0.0245191147076065</v>
      </c>
      <c r="R61" s="11">
        <f t="shared" si="47"/>
        <v>0.13797</v>
      </c>
      <c r="S61" s="17">
        <f t="shared" si="48"/>
        <v>0.177713377600975</v>
      </c>
      <c r="T61" s="3">
        <v>0.01</v>
      </c>
      <c r="U61" s="18">
        <f t="shared" si="49"/>
        <v>0.00177713377600975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0.0140771337760098</v>
      </c>
      <c r="AR61" s="25">
        <f t="shared" si="55"/>
        <v>137.97</v>
      </c>
      <c r="AS61" s="1">
        <f t="shared" si="56"/>
        <v>0.1</v>
      </c>
      <c r="AT61" s="2">
        <f>$E$5/12</f>
        <v>26.7833333333333</v>
      </c>
      <c r="AU61" s="1">
        <f t="shared" si="57"/>
        <v>34852.8527255888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13.7407550111786</v>
      </c>
      <c r="E62" s="13">
        <f t="shared" si="58"/>
        <v>13.508935434129</v>
      </c>
      <c r="F62" s="9" t="s">
        <v>107</v>
      </c>
      <c r="G62" s="6">
        <v>3</v>
      </c>
      <c r="H62" s="11">
        <f t="shared" si="40"/>
        <v>13.7407550111786</v>
      </c>
      <c r="I62" s="11">
        <f t="shared" si="41"/>
        <v>286.890755011179</v>
      </c>
      <c r="J62" s="11">
        <f t="shared" si="42"/>
        <v>0.0960894937323329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3.75720910298791</v>
      </c>
      <c r="P62" s="11">
        <f t="shared" si="45"/>
        <v>0.361028320552621</v>
      </c>
      <c r="Q62" s="16">
        <f t="shared" si="46"/>
        <v>0.0361028320552621</v>
      </c>
      <c r="R62" s="11">
        <f t="shared" si="47"/>
        <v>0.13797</v>
      </c>
      <c r="S62" s="17">
        <f t="shared" si="48"/>
        <v>0.261671610170777</v>
      </c>
      <c r="T62" s="3">
        <v>0.01</v>
      </c>
      <c r="U62" s="18">
        <f t="shared" si="49"/>
        <v>0.00261671610170777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0.0149167161017078</v>
      </c>
      <c r="AR62" s="25">
        <f t="shared" si="55"/>
        <v>137.97</v>
      </c>
      <c r="AS62" s="1">
        <f t="shared" si="56"/>
        <v>0.1</v>
      </c>
      <c r="AT62" s="2">
        <f>$E$5/12</f>
        <v>26.7833333333333</v>
      </c>
      <c r="AU62" s="1">
        <f t="shared" si="57"/>
        <v>36931.53149743</v>
      </c>
    </row>
    <row r="63" s="1" customFormat="1" spans="1:47">
      <c r="A63" s="6"/>
      <c r="B63" s="6"/>
      <c r="C63" s="9">
        <v>3</v>
      </c>
      <c r="D63" s="12">
        <v>15.6278656583871</v>
      </c>
      <c r="E63" s="13">
        <f t="shared" si="58"/>
        <v>13.7407550111786</v>
      </c>
      <c r="F63" s="9" t="s">
        <v>107</v>
      </c>
      <c r="G63" s="6">
        <v>4</v>
      </c>
      <c r="H63" s="11">
        <f t="shared" si="40"/>
        <v>15.6278656583871</v>
      </c>
      <c r="I63" s="11">
        <f t="shared" si="41"/>
        <v>288.777865658387</v>
      </c>
      <c r="J63" s="11">
        <f t="shared" si="42"/>
        <v>0.119948830678074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4.77588078243529</v>
      </c>
      <c r="P63" s="11">
        <f t="shared" si="45"/>
        <v>0.572861315311</v>
      </c>
      <c r="Q63" s="16">
        <f t="shared" si="46"/>
        <v>0.0572861315311</v>
      </c>
      <c r="R63" s="11">
        <f t="shared" si="47"/>
        <v>0.13797</v>
      </c>
      <c r="S63" s="17">
        <f t="shared" si="48"/>
        <v>0.415207157578459</v>
      </c>
      <c r="T63" s="3">
        <v>0.01</v>
      </c>
      <c r="U63" s="18">
        <f t="shared" si="49"/>
        <v>0.00415207157578459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0.0222020715757846</v>
      </c>
      <c r="AR63" s="25">
        <f t="shared" si="55"/>
        <v>137.97</v>
      </c>
      <c r="AS63" s="1">
        <f t="shared" si="56"/>
        <v>0.1</v>
      </c>
      <c r="AT63" s="2">
        <f>$E$5/12</f>
        <v>26.7833333333333</v>
      </c>
      <c r="AU63" s="1">
        <f t="shared" si="57"/>
        <v>54968.96904912</v>
      </c>
    </row>
    <row r="64" s="1" customFormat="1" spans="1:47">
      <c r="A64" s="6"/>
      <c r="B64" s="6"/>
      <c r="C64" s="9">
        <v>4</v>
      </c>
      <c r="D64" s="12">
        <v>21.326820908</v>
      </c>
      <c r="E64" s="13">
        <f t="shared" si="58"/>
        <v>15.6278656583871</v>
      </c>
      <c r="F64" s="9" t="s">
        <v>107</v>
      </c>
      <c r="G64" s="6">
        <v>5</v>
      </c>
      <c r="H64" s="11">
        <f t="shared" si="40"/>
        <v>21.326820908</v>
      </c>
      <c r="I64" s="11">
        <f t="shared" si="41"/>
        <v>294.476820908</v>
      </c>
      <c r="J64" s="11">
        <f t="shared" si="42"/>
        <v>0.230347374771931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3.99286849376807</v>
      </c>
      <c r="O64" s="11">
        <f t="shared" si="59"/>
        <v>1.58985097335621</v>
      </c>
      <c r="P64" s="11">
        <f t="shared" si="45"/>
        <v>0.366217997991203</v>
      </c>
      <c r="Q64" s="16">
        <f t="shared" si="46"/>
        <v>0.0366217997991203</v>
      </c>
      <c r="R64" s="11">
        <f t="shared" si="47"/>
        <v>0.13797</v>
      </c>
      <c r="S64" s="17">
        <f t="shared" si="48"/>
        <v>0.265433063703126</v>
      </c>
      <c r="T64" s="3">
        <v>0.01</v>
      </c>
      <c r="U64" s="18">
        <f t="shared" si="49"/>
        <v>0.00265433063703126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0.0207043306370313</v>
      </c>
      <c r="AR64" s="25">
        <f t="shared" si="55"/>
        <v>137.97</v>
      </c>
      <c r="AS64" s="1">
        <f t="shared" si="56"/>
        <v>0.1</v>
      </c>
      <c r="AT64" s="2">
        <f>$E$5/12</f>
        <v>26.7833333333333</v>
      </c>
      <c r="AU64" s="1">
        <f t="shared" si="57"/>
        <v>51260.7891603691</v>
      </c>
    </row>
    <row r="65" s="1" customFormat="1" spans="1:47">
      <c r="A65" s="6"/>
      <c r="B65" s="6"/>
      <c r="C65" s="9">
        <v>5</v>
      </c>
      <c r="D65" s="12">
        <v>24.2177466016129</v>
      </c>
      <c r="E65" s="13">
        <f t="shared" si="58"/>
        <v>21.326820908</v>
      </c>
      <c r="F65" s="9" t="s">
        <v>109</v>
      </c>
      <c r="G65" s="6">
        <v>6</v>
      </c>
      <c r="H65" s="11">
        <f t="shared" si="40"/>
        <v>24.2177466016129</v>
      </c>
      <c r="I65" s="11">
        <f t="shared" si="41"/>
        <v>297.367746601613</v>
      </c>
      <c r="J65" s="11">
        <f t="shared" si="42"/>
        <v>0.317676721009187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2.60333297536501</v>
      </c>
      <c r="P65" s="11">
        <f t="shared" si="45"/>
        <v>0.827018283309047</v>
      </c>
      <c r="Q65" s="16">
        <f t="shared" si="46"/>
        <v>0.0827018283309047</v>
      </c>
      <c r="R65" s="11">
        <f t="shared" si="47"/>
        <v>0.13797</v>
      </c>
      <c r="S65" s="17">
        <f t="shared" si="48"/>
        <v>0.599418919554285</v>
      </c>
      <c r="T65" s="3">
        <v>0.01</v>
      </c>
      <c r="U65" s="18">
        <f t="shared" si="49"/>
        <v>0.00599418919554285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0.0240441891955428</v>
      </c>
      <c r="AR65" s="25">
        <f t="shared" si="55"/>
        <v>137.97</v>
      </c>
      <c r="AS65" s="1">
        <f t="shared" si="56"/>
        <v>0.1</v>
      </c>
      <c r="AT65" s="2">
        <f>$E$5/12</f>
        <v>26.7833333333333</v>
      </c>
      <c r="AU65" s="1">
        <f t="shared" si="57"/>
        <v>59529.7734803503</v>
      </c>
    </row>
    <row r="66" s="1" customFormat="1" spans="1:47">
      <c r="A66" s="6"/>
      <c r="B66" s="6"/>
      <c r="C66" s="9">
        <v>6</v>
      </c>
      <c r="D66" s="12">
        <v>26.0928825643333</v>
      </c>
      <c r="E66" s="13">
        <f t="shared" si="58"/>
        <v>24.2177466016129</v>
      </c>
      <c r="F66" s="9" t="s">
        <v>107</v>
      </c>
      <c r="G66" s="6">
        <v>7</v>
      </c>
      <c r="H66" s="11">
        <f t="shared" si="40"/>
        <v>26.0928825643333</v>
      </c>
      <c r="I66" s="11">
        <f t="shared" si="41"/>
        <v>299.242882564333</v>
      </c>
      <c r="J66" s="11">
        <f t="shared" si="42"/>
        <v>0.390025564082876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3.15601469205596</v>
      </c>
      <c r="P66" s="11">
        <f t="shared" si="45"/>
        <v>1.23092641052297</v>
      </c>
      <c r="Q66" s="16">
        <f t="shared" si="46"/>
        <v>0.123092641052297</v>
      </c>
      <c r="R66" s="11">
        <f t="shared" si="47"/>
        <v>0.13797</v>
      </c>
      <c r="S66" s="17">
        <f t="shared" si="48"/>
        <v>0.892169609714411</v>
      </c>
      <c r="T66" s="3">
        <v>0.01</v>
      </c>
      <c r="U66" s="18">
        <f t="shared" si="49"/>
        <v>0.00892169609714411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0.0321216960971441</v>
      </c>
      <c r="AR66" s="25">
        <f t="shared" si="55"/>
        <v>137.97</v>
      </c>
      <c r="AS66" s="1">
        <f t="shared" si="56"/>
        <v>0.1</v>
      </c>
      <c r="AT66" s="2">
        <f>$E$5/12</f>
        <v>26.7833333333333</v>
      </c>
      <c r="AU66" s="1">
        <f t="shared" si="57"/>
        <v>79528.458078433</v>
      </c>
    </row>
    <row r="67" s="1" customFormat="1" spans="1:47">
      <c r="A67" s="6"/>
      <c r="B67" s="6"/>
      <c r="C67" s="9">
        <v>7</v>
      </c>
      <c r="D67" s="12">
        <v>26.9268735367742</v>
      </c>
      <c r="E67" s="13">
        <f t="shared" si="58"/>
        <v>26.0928825643333</v>
      </c>
      <c r="F67" s="9" t="s">
        <v>107</v>
      </c>
      <c r="G67" s="6">
        <v>8</v>
      </c>
      <c r="H67" s="11">
        <f t="shared" si="40"/>
        <v>26.9268735367742</v>
      </c>
      <c r="I67" s="11">
        <f t="shared" si="41"/>
        <v>300.076873536774</v>
      </c>
      <c r="J67" s="11">
        <f t="shared" si="42"/>
        <v>0.426940218136379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3.30478828153299</v>
      </c>
      <c r="P67" s="11">
        <f t="shared" si="45"/>
        <v>1.41094702981225</v>
      </c>
      <c r="Q67" s="16">
        <f t="shared" si="46"/>
        <v>0.141094702981225</v>
      </c>
      <c r="R67" s="11">
        <f t="shared" si="47"/>
        <v>0.13797</v>
      </c>
      <c r="S67" s="17">
        <f t="shared" si="48"/>
        <v>1.02264769863901</v>
      </c>
      <c r="T67" s="3">
        <v>0.01</v>
      </c>
      <c r="U67" s="18">
        <f t="shared" si="49"/>
        <v>0.0102264769863901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0.0334264769863901</v>
      </c>
      <c r="AR67" s="25">
        <f t="shared" si="55"/>
        <v>137.97</v>
      </c>
      <c r="AS67" s="1">
        <f t="shared" si="56"/>
        <v>0.1</v>
      </c>
      <c r="AT67" s="2">
        <f>$E$5/12</f>
        <v>26.7833333333333</v>
      </c>
      <c r="AU67" s="1">
        <f t="shared" si="57"/>
        <v>82758.8980881424</v>
      </c>
    </row>
    <row r="68" s="1" customFormat="1" spans="1:47">
      <c r="A68" s="6"/>
      <c r="B68" s="6"/>
      <c r="C68" s="9">
        <v>8</v>
      </c>
      <c r="D68" s="12">
        <v>27.0730894122581</v>
      </c>
      <c r="E68" s="13">
        <f t="shared" si="58"/>
        <v>26.9268735367742</v>
      </c>
      <c r="F68" s="9" t="s">
        <v>107</v>
      </c>
      <c r="G68" s="6">
        <v>9</v>
      </c>
      <c r="H68" s="11">
        <f t="shared" si="40"/>
        <v>27.0730894122581</v>
      </c>
      <c r="I68" s="11">
        <f t="shared" si="41"/>
        <v>300.223089412258</v>
      </c>
      <c r="J68" s="11">
        <f t="shared" si="42"/>
        <v>0.433740654730073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3.27354125172075</v>
      </c>
      <c r="P68" s="11">
        <f t="shared" si="45"/>
        <v>1.41986792580726</v>
      </c>
      <c r="Q68" s="16">
        <f t="shared" si="46"/>
        <v>0.141986792580726</v>
      </c>
      <c r="R68" s="11">
        <f t="shared" si="47"/>
        <v>0.13797</v>
      </c>
      <c r="S68" s="17">
        <f t="shared" si="48"/>
        <v>1.0291135216404</v>
      </c>
      <c r="T68" s="3">
        <v>0.01</v>
      </c>
      <c r="U68" s="18">
        <f t="shared" si="49"/>
        <v>0.010291135216404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0.028341135216404</v>
      </c>
      <c r="AR68" s="25">
        <f t="shared" si="55"/>
        <v>137.97</v>
      </c>
      <c r="AS68" s="1">
        <f t="shared" si="56"/>
        <v>0.1</v>
      </c>
      <c r="AT68" s="2">
        <f>$E$5/12</f>
        <v>26.7833333333333</v>
      </c>
      <c r="AU68" s="1">
        <f t="shared" si="57"/>
        <v>70168.361506707</v>
      </c>
    </row>
    <row r="69" s="1" customFormat="1" spans="1:47">
      <c r="A69" s="6"/>
      <c r="B69" s="6"/>
      <c r="C69" s="9">
        <v>9</v>
      </c>
      <c r="D69" s="12">
        <v>26.83589385</v>
      </c>
      <c r="E69" s="13">
        <f t="shared" si="58"/>
        <v>27.0730894122581</v>
      </c>
      <c r="F69" s="9" t="s">
        <v>107</v>
      </c>
      <c r="G69" s="6">
        <v>10</v>
      </c>
      <c r="H69" s="11">
        <f t="shared" si="40"/>
        <v>26.83589385</v>
      </c>
      <c r="I69" s="11">
        <f t="shared" si="41"/>
        <v>299.98589385</v>
      </c>
      <c r="J69" s="11">
        <f t="shared" si="42"/>
        <v>0.422759424060161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3.23337332591349</v>
      </c>
      <c r="P69" s="11">
        <f t="shared" si="45"/>
        <v>1.36693904503467</v>
      </c>
      <c r="Q69" s="16">
        <f t="shared" si="46"/>
        <v>0.136693904503467</v>
      </c>
      <c r="R69" s="11">
        <f t="shared" si="47"/>
        <v>0.13797</v>
      </c>
      <c r="S69" s="17">
        <f t="shared" si="48"/>
        <v>0.990750920515092</v>
      </c>
      <c r="T69" s="3">
        <v>0.01</v>
      </c>
      <c r="U69" s="18">
        <f t="shared" si="49"/>
        <v>0.00990750920515092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0.0279575092051509</v>
      </c>
      <c r="AR69" s="25">
        <f t="shared" si="55"/>
        <v>137.97</v>
      </c>
      <c r="AS69" s="1">
        <f t="shared" si="56"/>
        <v>0.1</v>
      </c>
      <c r="AT69" s="2">
        <f>$E$5/12</f>
        <v>26.7833333333333</v>
      </c>
      <c r="AU69" s="1">
        <f t="shared" si="57"/>
        <v>69218.561562723</v>
      </c>
    </row>
    <row r="70" s="1" customFormat="1" spans="1:47">
      <c r="A70" s="6"/>
      <c r="B70" s="6"/>
      <c r="C70" s="9">
        <v>10</v>
      </c>
      <c r="D70" s="12">
        <v>21.8534798287097</v>
      </c>
      <c r="E70" s="13">
        <f t="shared" si="58"/>
        <v>26.83589385</v>
      </c>
      <c r="F70" s="9" t="s">
        <v>107</v>
      </c>
      <c r="G70" s="6">
        <v>11</v>
      </c>
      <c r="H70" s="11">
        <f t="shared" si="40"/>
        <v>21.8534798287097</v>
      </c>
      <c r="I70" s="11">
        <f t="shared" si="41"/>
        <v>295.00347982871</v>
      </c>
      <c r="J70" s="11">
        <f t="shared" si="42"/>
        <v>0.244353928853526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1.77311256683487</v>
      </c>
      <c r="O70" s="11">
        <f t="shared" si="59"/>
        <v>1.47302171404394</v>
      </c>
      <c r="P70" s="11">
        <f t="shared" si="45"/>
        <v>0.359938643113191</v>
      </c>
      <c r="Q70" s="16">
        <f t="shared" si="46"/>
        <v>0.0359938643113191</v>
      </c>
      <c r="R70" s="11">
        <f t="shared" si="47"/>
        <v>0.13797</v>
      </c>
      <c r="S70" s="17">
        <f t="shared" si="48"/>
        <v>0.260881817143721</v>
      </c>
      <c r="T70" s="3">
        <v>0.01</v>
      </c>
      <c r="U70" s="18">
        <f t="shared" si="49"/>
        <v>0.00260881817143721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0.0149088181714372</v>
      </c>
      <c r="AR70" s="25">
        <f t="shared" si="55"/>
        <v>137.97</v>
      </c>
      <c r="AS70" s="1">
        <f t="shared" si="56"/>
        <v>0.1</v>
      </c>
      <c r="AT70" s="2">
        <f>$E$5/12</f>
        <v>26.7833333333333</v>
      </c>
      <c r="AU70" s="1">
        <f t="shared" si="57"/>
        <v>36911.9774173924</v>
      </c>
    </row>
    <row r="71" s="1" customFormat="1" spans="1:48">
      <c r="A71" s="6"/>
      <c r="B71" s="6"/>
      <c r="C71" s="9">
        <v>11</v>
      </c>
      <c r="D71" s="12">
        <v>16.9911206138333</v>
      </c>
      <c r="E71" s="13">
        <f t="shared" si="58"/>
        <v>21.8534798287097</v>
      </c>
      <c r="F71" s="9" t="s">
        <v>109</v>
      </c>
      <c r="G71" s="6">
        <v>12</v>
      </c>
      <c r="H71" s="11">
        <f t="shared" si="40"/>
        <v>16.9911206138333</v>
      </c>
      <c r="I71" s="11">
        <f t="shared" si="41"/>
        <v>290.141120613833</v>
      </c>
      <c r="J71" s="11">
        <f t="shared" si="42"/>
        <v>0.140539524519477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2.49278307093075</v>
      </c>
      <c r="P71" s="11">
        <f t="shared" si="45"/>
        <v>0.350334547518809</v>
      </c>
      <c r="Q71" s="16">
        <f t="shared" si="46"/>
        <v>0.0350334547518809</v>
      </c>
      <c r="R71" s="11">
        <f t="shared" si="47"/>
        <v>0.13797</v>
      </c>
      <c r="S71" s="17">
        <f t="shared" si="48"/>
        <v>0.253920814321091</v>
      </c>
      <c r="T71" s="3">
        <v>0.01</v>
      </c>
      <c r="U71" s="18">
        <f t="shared" si="49"/>
        <v>0.00253920814321091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0.0148392081432109</v>
      </c>
      <c r="AR71" s="25">
        <f t="shared" si="55"/>
        <v>137.97</v>
      </c>
      <c r="AS71" s="1">
        <f t="shared" si="56"/>
        <v>0.1</v>
      </c>
      <c r="AT71" s="2">
        <f>$E$5/12</f>
        <v>26.7833333333333</v>
      </c>
      <c r="AU71" s="1">
        <f t="shared" si="57"/>
        <v>36739.6335226338</v>
      </c>
      <c r="AV71" s="1">
        <f>SUM(AU60:AU71)</f>
        <v>645775.7987747</v>
      </c>
    </row>
    <row r="72" s="1" customFormat="1" spans="1:46">
      <c r="A72" s="6"/>
      <c r="B72" s="6"/>
      <c r="C72" s="9">
        <v>12</v>
      </c>
      <c r="D72" s="12">
        <v>12.4246210172903</v>
      </c>
      <c r="E72" s="13">
        <f t="shared" si="58"/>
        <v>16.9911206138333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14</v>
      </c>
      <c r="E76" s="9"/>
      <c r="F76" s="9"/>
      <c r="G76" s="6">
        <v>1</v>
      </c>
      <c r="H76" s="11">
        <f t="shared" ref="H76:H87" si="60">E77</f>
        <v>14</v>
      </c>
      <c r="I76" s="11">
        <f t="shared" ref="I76:I87" si="61">H76+273.15</f>
        <v>287.15</v>
      </c>
      <c r="J76" s="11">
        <f t="shared" ref="J76:J87" si="62">EXP(($C$18*(I76-$C$16))/($C$19*I76*$C$16))</f>
        <v>0.0990793287932359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0.00775415468662696</v>
      </c>
      <c r="Q76" s="16">
        <f t="shared" ref="Q76:Q87" si="66">P76*$B$78</f>
        <v>0.0010080401092615</v>
      </c>
      <c r="R76" s="11">
        <f t="shared" ref="R76:R87" si="67">L76*$B$78</f>
        <v>0.0101740708333333</v>
      </c>
      <c r="S76" s="17">
        <f t="shared" ref="S76:S87" si="68">Q76/R76</f>
        <v>0.0990793287932362</v>
      </c>
      <c r="T76" s="3">
        <v>0.01</v>
      </c>
      <c r="U76" s="18">
        <f t="shared" ref="U76:U87" si="69">S76*T76</f>
        <v>0.000990793287932362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0.0125907932879324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13.508935434129</v>
      </c>
      <c r="E77" s="13">
        <f t="shared" ref="E77:E88" si="78">D76</f>
        <v>14</v>
      </c>
      <c r="F77" s="9" t="s">
        <v>107</v>
      </c>
      <c r="G77" s="6">
        <v>2</v>
      </c>
      <c r="H77" s="11">
        <f t="shared" si="60"/>
        <v>13.508935434129</v>
      </c>
      <c r="I77" s="11">
        <f t="shared" si="61"/>
        <v>286.658935434129</v>
      </c>
      <c r="J77" s="11">
        <f t="shared" si="62"/>
        <v>0.0934880557052163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0.14877001198004</v>
      </c>
      <c r="P77" s="11">
        <f t="shared" si="65"/>
        <v>0.0139082191672556</v>
      </c>
      <c r="Q77" s="16">
        <f t="shared" si="66"/>
        <v>0.00180806849174323</v>
      </c>
      <c r="R77" s="11">
        <f t="shared" si="67"/>
        <v>0.0101740708333333</v>
      </c>
      <c r="S77" s="17">
        <f t="shared" si="68"/>
        <v>0.177713377600976</v>
      </c>
      <c r="T77" s="3">
        <v>0.01</v>
      </c>
      <c r="U77" s="18">
        <f t="shared" si="69"/>
        <v>0.00177713377600976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0.0133771337760098</v>
      </c>
      <c r="AR77" s="25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13.7407550111786</v>
      </c>
      <c r="E78" s="13">
        <f t="shared" si="78"/>
        <v>13.508935434129</v>
      </c>
      <c r="F78" s="9" t="s">
        <v>107</v>
      </c>
      <c r="G78" s="6">
        <v>3</v>
      </c>
      <c r="H78" s="11">
        <f t="shared" si="60"/>
        <v>13.7407550111786</v>
      </c>
      <c r="I78" s="11">
        <f t="shared" si="61"/>
        <v>286.890755011179</v>
      </c>
      <c r="J78" s="11">
        <f t="shared" si="62"/>
        <v>0.0960894937323329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0.213123876146117</v>
      </c>
      <c r="P78" s="11">
        <f t="shared" si="65"/>
        <v>0.0204789653611528</v>
      </c>
      <c r="Q78" s="16">
        <f t="shared" si="66"/>
        <v>0.00266226549694987</v>
      </c>
      <c r="R78" s="11">
        <f t="shared" si="67"/>
        <v>0.0101740708333333</v>
      </c>
      <c r="S78" s="17">
        <f t="shared" si="68"/>
        <v>0.261671610170778</v>
      </c>
      <c r="T78" s="3">
        <v>0.01</v>
      </c>
      <c r="U78" s="18">
        <f t="shared" si="69"/>
        <v>0.00261671610170778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0.0142167161017078</v>
      </c>
      <c r="AR78" s="25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15.6278656583871</v>
      </c>
      <c r="E79" s="13">
        <f t="shared" si="78"/>
        <v>13.7407550111786</v>
      </c>
      <c r="F79" s="9" t="s">
        <v>107</v>
      </c>
      <c r="G79" s="6">
        <v>4</v>
      </c>
      <c r="H79" s="11">
        <f t="shared" si="60"/>
        <v>15.6278656583871</v>
      </c>
      <c r="I79" s="11">
        <f t="shared" si="61"/>
        <v>288.777865658387</v>
      </c>
      <c r="J79" s="11">
        <f t="shared" si="62"/>
        <v>0.119948830678074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0.270906994118298</v>
      </c>
      <c r="P79" s="11">
        <f t="shared" si="65"/>
        <v>0.0324949771670018</v>
      </c>
      <c r="Q79" s="16">
        <f t="shared" si="66"/>
        <v>0.00422434703171023</v>
      </c>
      <c r="R79" s="11">
        <f t="shared" si="67"/>
        <v>0.0101740708333333</v>
      </c>
      <c r="S79" s="17">
        <f t="shared" si="68"/>
        <v>0.41520715757846</v>
      </c>
      <c r="T79" s="3">
        <v>0.01</v>
      </c>
      <c r="U79" s="18">
        <f t="shared" si="69"/>
        <v>0.0041520715757846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0.0232520715757846</v>
      </c>
      <c r="AR79" s="25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21.326820908</v>
      </c>
      <c r="E80" s="13">
        <f t="shared" si="78"/>
        <v>15.6278656583871</v>
      </c>
      <c r="F80" s="9" t="s">
        <v>107</v>
      </c>
      <c r="G80" s="6">
        <v>5</v>
      </c>
      <c r="H80" s="11">
        <f t="shared" si="60"/>
        <v>21.326820908</v>
      </c>
      <c r="I80" s="11">
        <f t="shared" si="61"/>
        <v>294.476820908</v>
      </c>
      <c r="J80" s="11">
        <f t="shared" si="62"/>
        <v>0.230347374771931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0.226491416103731</v>
      </c>
      <c r="O80" s="11">
        <f t="shared" si="79"/>
        <v>0.0901826841808981</v>
      </c>
      <c r="P80" s="11">
        <f t="shared" si="65"/>
        <v>0.020773344550956</v>
      </c>
      <c r="Q80" s="16">
        <f t="shared" si="66"/>
        <v>0.00270053479162428</v>
      </c>
      <c r="R80" s="11">
        <f t="shared" si="67"/>
        <v>0.0101740708333333</v>
      </c>
      <c r="S80" s="17">
        <f t="shared" si="68"/>
        <v>0.265433063703127</v>
      </c>
      <c r="T80" s="3">
        <v>0.01</v>
      </c>
      <c r="U80" s="18">
        <f t="shared" si="69"/>
        <v>0.00265433063703127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0.0217543306370313</v>
      </c>
      <c r="AR80" s="25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24.2177466016129</v>
      </c>
      <c r="E81" s="13">
        <f t="shared" si="78"/>
        <v>21.326820908</v>
      </c>
      <c r="F81" s="9" t="s">
        <v>109</v>
      </c>
      <c r="G81" s="6">
        <v>6</v>
      </c>
      <c r="H81" s="11">
        <f t="shared" si="60"/>
        <v>24.2177466016129</v>
      </c>
      <c r="I81" s="11">
        <f t="shared" si="61"/>
        <v>297.367746601613</v>
      </c>
      <c r="J81" s="11">
        <f t="shared" si="62"/>
        <v>0.317676721009187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0.147671422963275</v>
      </c>
      <c r="P81" s="11">
        <f t="shared" si="65"/>
        <v>0.0469117734337341</v>
      </c>
      <c r="Q81" s="16">
        <f t="shared" si="66"/>
        <v>0.00609853054638543</v>
      </c>
      <c r="R81" s="11">
        <f t="shared" si="67"/>
        <v>0.0101740708333333</v>
      </c>
      <c r="S81" s="17">
        <f t="shared" si="68"/>
        <v>0.599418919554287</v>
      </c>
      <c r="T81" s="3">
        <v>0.01</v>
      </c>
      <c r="U81" s="18">
        <f t="shared" si="69"/>
        <v>0.00599418919554287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0.0250941891955429</v>
      </c>
      <c r="AR81" s="25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26.0928825643333</v>
      </c>
      <c r="E82" s="13">
        <f t="shared" si="78"/>
        <v>24.2177466016129</v>
      </c>
      <c r="F82" s="9" t="s">
        <v>107</v>
      </c>
      <c r="G82" s="6">
        <v>7</v>
      </c>
      <c r="H82" s="11">
        <f t="shared" si="60"/>
        <v>26.0928825643333</v>
      </c>
      <c r="I82" s="11">
        <f t="shared" si="61"/>
        <v>299.242882564333</v>
      </c>
      <c r="J82" s="11">
        <f t="shared" si="62"/>
        <v>0.390025564082876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0.179021732862875</v>
      </c>
      <c r="P82" s="11">
        <f t="shared" si="65"/>
        <v>0.0698230523429367</v>
      </c>
      <c r="Q82" s="16">
        <f t="shared" si="66"/>
        <v>0.00907699680458177</v>
      </c>
      <c r="R82" s="11">
        <f t="shared" si="67"/>
        <v>0.0101740708333333</v>
      </c>
      <c r="S82" s="17">
        <f t="shared" si="68"/>
        <v>0.892169609714414</v>
      </c>
      <c r="T82" s="3">
        <v>0.01</v>
      </c>
      <c r="U82" s="18">
        <f t="shared" si="69"/>
        <v>0.00892169609714413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0.0338216960971441</v>
      </c>
      <c r="AR82" s="25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26.9268735367742</v>
      </c>
      <c r="E83" s="13">
        <f t="shared" si="78"/>
        <v>26.0928825643333</v>
      </c>
      <c r="F83" s="9" t="s">
        <v>107</v>
      </c>
      <c r="G83" s="6">
        <v>8</v>
      </c>
      <c r="H83" s="11">
        <f t="shared" si="60"/>
        <v>26.9268735367742</v>
      </c>
      <c r="I83" s="11">
        <f t="shared" si="61"/>
        <v>300.076873536774</v>
      </c>
      <c r="J83" s="11">
        <f t="shared" si="62"/>
        <v>0.426940218136379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0.187460763853271</v>
      </c>
      <c r="P83" s="11">
        <f t="shared" si="65"/>
        <v>0.0800345394115279</v>
      </c>
      <c r="Q83" s="16">
        <f t="shared" si="66"/>
        <v>0.0104044901234986</v>
      </c>
      <c r="R83" s="11">
        <f t="shared" si="67"/>
        <v>0.0101740708333333</v>
      </c>
      <c r="S83" s="17">
        <f t="shared" si="68"/>
        <v>1.02264769863902</v>
      </c>
      <c r="T83" s="3">
        <v>0.01</v>
      </c>
      <c r="U83" s="18">
        <f t="shared" si="69"/>
        <v>0.0102264769863902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0.0351264769863902</v>
      </c>
      <c r="AR83" s="25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27.0730894122581</v>
      </c>
      <c r="E84" s="13">
        <f t="shared" si="78"/>
        <v>26.9268735367742</v>
      </c>
      <c r="F84" s="9" t="s">
        <v>107</v>
      </c>
      <c r="G84" s="6">
        <v>9</v>
      </c>
      <c r="H84" s="11">
        <f t="shared" si="60"/>
        <v>27.0730894122581</v>
      </c>
      <c r="I84" s="11">
        <f t="shared" si="61"/>
        <v>300.223089412258</v>
      </c>
      <c r="J84" s="11">
        <f t="shared" si="62"/>
        <v>0.433740654730073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0.185688307775077</v>
      </c>
      <c r="P84" s="11">
        <f t="shared" si="65"/>
        <v>0.0805405681900811</v>
      </c>
      <c r="Q84" s="16">
        <f t="shared" si="66"/>
        <v>0.0104702738647105</v>
      </c>
      <c r="R84" s="11">
        <f t="shared" si="67"/>
        <v>0.0101740708333333</v>
      </c>
      <c r="S84" s="17">
        <f t="shared" si="68"/>
        <v>1.0291135216404</v>
      </c>
      <c r="T84" s="3">
        <v>0.01</v>
      </c>
      <c r="U84" s="18">
        <f t="shared" si="69"/>
        <v>0.010291135216404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0.029391135216404</v>
      </c>
      <c r="AR84" s="25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26.83589385</v>
      </c>
      <c r="E85" s="13">
        <f t="shared" si="78"/>
        <v>27.0730894122581</v>
      </c>
      <c r="F85" s="9" t="s">
        <v>107</v>
      </c>
      <c r="G85" s="6">
        <v>10</v>
      </c>
      <c r="H85" s="11">
        <f t="shared" si="60"/>
        <v>26.83589385</v>
      </c>
      <c r="I85" s="11">
        <f t="shared" si="61"/>
        <v>299.98589385</v>
      </c>
      <c r="J85" s="11">
        <f t="shared" si="62"/>
        <v>0.422759424060161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0.183409822918329</v>
      </c>
      <c r="P85" s="11">
        <f t="shared" si="65"/>
        <v>0.0775382311039288</v>
      </c>
      <c r="Q85" s="16">
        <f t="shared" si="66"/>
        <v>0.0100799700435107</v>
      </c>
      <c r="R85" s="11">
        <f t="shared" si="67"/>
        <v>0.0101740708333333</v>
      </c>
      <c r="S85" s="17">
        <f t="shared" si="68"/>
        <v>0.990750920515094</v>
      </c>
      <c r="T85" s="3">
        <v>0.01</v>
      </c>
      <c r="U85" s="18">
        <f t="shared" si="69"/>
        <v>0.00990750920515094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0.0290075092051509</v>
      </c>
      <c r="AR85" s="25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21.8534798287097</v>
      </c>
      <c r="E86" s="13">
        <f t="shared" si="78"/>
        <v>26.83589385</v>
      </c>
      <c r="F86" s="9" t="s">
        <v>107</v>
      </c>
      <c r="G86" s="6">
        <v>11</v>
      </c>
      <c r="H86" s="11">
        <f t="shared" si="60"/>
        <v>21.8534798287097</v>
      </c>
      <c r="I86" s="11">
        <f t="shared" si="61"/>
        <v>295.00347982871</v>
      </c>
      <c r="J86" s="11">
        <f t="shared" si="62"/>
        <v>0.244353928853526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0.10057801222368</v>
      </c>
      <c r="O86" s="11">
        <f t="shared" si="79"/>
        <v>0.0835556629240533</v>
      </c>
      <c r="P86" s="11">
        <f t="shared" si="65"/>
        <v>0.0204171545134533</v>
      </c>
      <c r="Q86" s="16">
        <f t="shared" si="66"/>
        <v>0.00265423008674893</v>
      </c>
      <c r="R86" s="11">
        <f t="shared" si="67"/>
        <v>0.0101740708333333</v>
      </c>
      <c r="S86" s="17">
        <f t="shared" si="68"/>
        <v>0.260881817143722</v>
      </c>
      <c r="T86" s="3">
        <v>0.01</v>
      </c>
      <c r="U86" s="18">
        <f t="shared" si="69"/>
        <v>0.00260881817143722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0.0142088181714372</v>
      </c>
      <c r="AR86" s="25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16.9911206138333</v>
      </c>
      <c r="E87" s="13">
        <f t="shared" si="78"/>
        <v>21.8534798287097</v>
      </c>
      <c r="F87" s="9" t="s">
        <v>109</v>
      </c>
      <c r="G87" s="6">
        <v>12</v>
      </c>
      <c r="H87" s="11">
        <f t="shared" si="60"/>
        <v>16.9911206138333</v>
      </c>
      <c r="I87" s="11">
        <f t="shared" si="61"/>
        <v>290.141120613833</v>
      </c>
      <c r="J87" s="11">
        <f t="shared" si="62"/>
        <v>0.140539524519477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0.141400591743933</v>
      </c>
      <c r="P87" s="11">
        <f t="shared" si="65"/>
        <v>0.0198723719304651</v>
      </c>
      <c r="Q87" s="16">
        <f t="shared" si="66"/>
        <v>0.00258340835096046</v>
      </c>
      <c r="R87" s="11">
        <f t="shared" si="67"/>
        <v>0.0101740708333333</v>
      </c>
      <c r="S87" s="17">
        <f t="shared" si="68"/>
        <v>0.253920814321092</v>
      </c>
      <c r="T87" s="3">
        <v>0.01</v>
      </c>
      <c r="U87" s="18">
        <f t="shared" si="69"/>
        <v>0.00253920814321092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0.0141392081432109</v>
      </c>
      <c r="AR87" s="25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12.4246210172903</v>
      </c>
      <c r="E88" s="13">
        <f t="shared" si="78"/>
        <v>16.9911206138333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14</v>
      </c>
      <c r="E91" s="9"/>
      <c r="F91" s="9"/>
      <c r="G91" s="6">
        <v>1</v>
      </c>
      <c r="H91" s="11">
        <f t="shared" ref="H91:H102" si="80">E92</f>
        <v>14</v>
      </c>
      <c r="I91" s="11">
        <f t="shared" ref="I91:I102" si="81">H91+273.15</f>
        <v>287.15</v>
      </c>
      <c r="J91" s="11">
        <f t="shared" ref="J91:J102" si="82">EXP(($C$18*(I91-$C$16))/($C$19*I91*$C$16))</f>
        <v>0.0990793287932359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0.00752210264198247</v>
      </c>
      <c r="Q91" s="16">
        <f t="shared" ref="Q91:Q102" si="86">P91*$B$93</f>
        <v>0.000977873343457721</v>
      </c>
      <c r="R91" s="11">
        <f t="shared" ref="R91:R102" si="87">L91*$B$93</f>
        <v>0.0098696</v>
      </c>
      <c r="S91" s="17">
        <f t="shared" ref="S91:S102" si="88">Q91/R91</f>
        <v>0.0990793287932359</v>
      </c>
      <c r="T91" s="3">
        <v>0.01</v>
      </c>
      <c r="U91" s="18">
        <f t="shared" ref="U91:U102" si="89">S91*T91</f>
        <v>0.000990793287932359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0.0157907932879324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28.1416666666667</v>
      </c>
      <c r="AU91" s="1">
        <f t="shared" ref="AU91:AU102" si="96">AT91*10000*AS91*0.67*AR91*AQ91</f>
        <v>2938.51638990783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13.508935434129</v>
      </c>
      <c r="E92" s="13">
        <f t="shared" ref="E92:E103" si="97">D91</f>
        <v>14</v>
      </c>
      <c r="F92" s="9" t="s">
        <v>107</v>
      </c>
      <c r="G92" s="6">
        <v>2</v>
      </c>
      <c r="H92" s="11">
        <f t="shared" si="80"/>
        <v>13.508935434129</v>
      </c>
      <c r="I92" s="11">
        <f t="shared" si="81"/>
        <v>286.658935434129</v>
      </c>
      <c r="J92" s="11">
        <f t="shared" si="82"/>
        <v>0.0934880557052163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0.144317897358018</v>
      </c>
      <c r="P92" s="11">
        <f t="shared" si="85"/>
        <v>0.013491999627466</v>
      </c>
      <c r="Q92" s="16">
        <f t="shared" si="86"/>
        <v>0.00175395995157059</v>
      </c>
      <c r="R92" s="11">
        <f t="shared" si="87"/>
        <v>0.0098696</v>
      </c>
      <c r="S92" s="17">
        <f t="shared" si="88"/>
        <v>0.177713377600975</v>
      </c>
      <c r="T92" s="3">
        <v>0.01</v>
      </c>
      <c r="U92" s="18">
        <f t="shared" si="89"/>
        <v>0.00177713377600975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0.0165771337760098</v>
      </c>
      <c r="AR92" s="25">
        <f t="shared" si="93"/>
        <v>7.592</v>
      </c>
      <c r="AS92" s="1">
        <f t="shared" si="94"/>
        <v>0.13</v>
      </c>
      <c r="AT92" s="2">
        <f t="shared" si="95"/>
        <v>28.1416666666667</v>
      </c>
      <c r="AU92" s="1">
        <f t="shared" si="96"/>
        <v>3084.84687312867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13.7407550111786</v>
      </c>
      <c r="E93" s="13">
        <f t="shared" si="97"/>
        <v>13.508935434129</v>
      </c>
      <c r="F93" s="9" t="s">
        <v>107</v>
      </c>
      <c r="G93" s="6">
        <v>3</v>
      </c>
      <c r="H93" s="11">
        <f t="shared" si="80"/>
        <v>13.7407550111786</v>
      </c>
      <c r="I93" s="11">
        <f t="shared" si="81"/>
        <v>286.890755011179</v>
      </c>
      <c r="J93" s="11">
        <f t="shared" si="82"/>
        <v>0.0960894937323329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0.206745897730551</v>
      </c>
      <c r="P93" s="11">
        <f t="shared" si="85"/>
        <v>0.0198661086441654</v>
      </c>
      <c r="Q93" s="16">
        <f t="shared" si="86"/>
        <v>0.0025825941237415</v>
      </c>
      <c r="R93" s="11">
        <f t="shared" si="87"/>
        <v>0.0098696</v>
      </c>
      <c r="S93" s="17">
        <f t="shared" si="88"/>
        <v>0.261671610170777</v>
      </c>
      <c r="T93" s="3">
        <v>0.01</v>
      </c>
      <c r="U93" s="18">
        <f t="shared" si="89"/>
        <v>0.00261671610170777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0.0174167161017078</v>
      </c>
      <c r="AR93" s="25">
        <f t="shared" si="93"/>
        <v>7.592</v>
      </c>
      <c r="AS93" s="1">
        <f t="shared" si="94"/>
        <v>0.13</v>
      </c>
      <c r="AT93" s="2">
        <f t="shared" si="95"/>
        <v>28.1416666666667</v>
      </c>
      <c r="AU93" s="1">
        <f t="shared" si="96"/>
        <v>3241.08515576302</v>
      </c>
    </row>
    <row r="94" s="1" customFormat="1" spans="1:47">
      <c r="A94" s="6"/>
      <c r="B94" s="6"/>
      <c r="C94" s="9">
        <v>3</v>
      </c>
      <c r="D94" s="12">
        <v>15.6278656583871</v>
      </c>
      <c r="E94" s="13">
        <f t="shared" si="97"/>
        <v>13.7407550111786</v>
      </c>
      <c r="F94" s="9" t="s">
        <v>107</v>
      </c>
      <c r="G94" s="6">
        <v>4</v>
      </c>
      <c r="H94" s="11">
        <f t="shared" si="80"/>
        <v>15.6278656583871</v>
      </c>
      <c r="I94" s="11">
        <f t="shared" si="81"/>
        <v>288.777865658387</v>
      </c>
      <c r="J94" s="11">
        <f t="shared" si="82"/>
        <v>0.119948830678074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0.262799789086386</v>
      </c>
      <c r="P94" s="11">
        <f t="shared" si="85"/>
        <v>0.0315225274033566</v>
      </c>
      <c r="Q94" s="16">
        <f t="shared" si="86"/>
        <v>0.00409792856243636</v>
      </c>
      <c r="R94" s="11">
        <f t="shared" si="87"/>
        <v>0.0098696</v>
      </c>
      <c r="S94" s="17">
        <f t="shared" si="88"/>
        <v>0.415207157578459</v>
      </c>
      <c r="T94" s="3">
        <v>0.01</v>
      </c>
      <c r="U94" s="18">
        <f t="shared" si="89"/>
        <v>0.00415207157578459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0.0312520715757846</v>
      </c>
      <c r="AR94" s="25">
        <f t="shared" si="93"/>
        <v>7.592</v>
      </c>
      <c r="AS94" s="1">
        <f t="shared" si="94"/>
        <v>0.13</v>
      </c>
      <c r="AT94" s="2">
        <f t="shared" si="95"/>
        <v>28.1416666666667</v>
      </c>
      <c r="AU94" s="1">
        <f t="shared" si="96"/>
        <v>5815.71317346024</v>
      </c>
    </row>
    <row r="95" s="1" customFormat="1" spans="1:47">
      <c r="A95" s="6"/>
      <c r="B95" s="6"/>
      <c r="C95" s="9">
        <v>4</v>
      </c>
      <c r="D95" s="12">
        <v>21.326820908</v>
      </c>
      <c r="E95" s="13">
        <f t="shared" si="97"/>
        <v>15.6278656583871</v>
      </c>
      <c r="F95" s="9" t="s">
        <v>107</v>
      </c>
      <c r="G95" s="6">
        <v>5</v>
      </c>
      <c r="H95" s="11">
        <f t="shared" si="80"/>
        <v>21.326820908</v>
      </c>
      <c r="I95" s="11">
        <f t="shared" si="81"/>
        <v>294.476820908</v>
      </c>
      <c r="J95" s="11">
        <f t="shared" si="82"/>
        <v>0.230347374771931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0.219713398598878</v>
      </c>
      <c r="O95" s="11">
        <f t="shared" si="98"/>
        <v>0.0874838630841515</v>
      </c>
      <c r="P95" s="11">
        <f t="shared" si="85"/>
        <v>0.0201516781963413</v>
      </c>
      <c r="Q95" s="16">
        <f t="shared" si="86"/>
        <v>0.00261971816552437</v>
      </c>
      <c r="R95" s="11">
        <f t="shared" si="87"/>
        <v>0.0098696</v>
      </c>
      <c r="S95" s="17">
        <f t="shared" si="88"/>
        <v>0.265433063703126</v>
      </c>
      <c r="T95" s="3">
        <v>0.01</v>
      </c>
      <c r="U95" s="18">
        <f t="shared" si="89"/>
        <v>0.00265433063703126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0.0297543306370313</v>
      </c>
      <c r="AR95" s="25">
        <f t="shared" si="93"/>
        <v>7.592</v>
      </c>
      <c r="AS95" s="1">
        <f t="shared" si="94"/>
        <v>0.13</v>
      </c>
      <c r="AT95" s="2">
        <f t="shared" si="95"/>
        <v>28.1416666666667</v>
      </c>
      <c r="AU95" s="1">
        <f t="shared" si="96"/>
        <v>5536.99783496448</v>
      </c>
    </row>
    <row r="96" s="1" customFormat="1" spans="1:47">
      <c r="A96" s="6"/>
      <c r="B96" s="6"/>
      <c r="C96" s="9">
        <v>5</v>
      </c>
      <c r="D96" s="12">
        <v>24.2177466016129</v>
      </c>
      <c r="E96" s="13">
        <f t="shared" si="97"/>
        <v>21.326820908</v>
      </c>
      <c r="F96" s="9" t="s">
        <v>109</v>
      </c>
      <c r="G96" s="6">
        <v>6</v>
      </c>
      <c r="H96" s="11">
        <f t="shared" si="80"/>
        <v>24.2177466016129</v>
      </c>
      <c r="I96" s="11">
        <f t="shared" si="81"/>
        <v>297.367746601613</v>
      </c>
      <c r="J96" s="11">
        <f t="shared" si="82"/>
        <v>0.317676721009187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0.14325218488781</v>
      </c>
      <c r="P96" s="11">
        <f t="shared" si="85"/>
        <v>0.0455078843725613</v>
      </c>
      <c r="Q96" s="16">
        <f t="shared" si="86"/>
        <v>0.00591602496843297</v>
      </c>
      <c r="R96" s="11">
        <f t="shared" si="87"/>
        <v>0.0098696</v>
      </c>
      <c r="S96" s="17">
        <f t="shared" si="88"/>
        <v>0.599418919554285</v>
      </c>
      <c r="T96" s="3">
        <v>0.01</v>
      </c>
      <c r="U96" s="18">
        <f t="shared" si="89"/>
        <v>0.00599418919554285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0.0330941891955428</v>
      </c>
      <c r="AR96" s="25">
        <f t="shared" si="93"/>
        <v>7.592</v>
      </c>
      <c r="AS96" s="1">
        <f t="shared" si="94"/>
        <v>0.13</v>
      </c>
      <c r="AT96" s="2">
        <f t="shared" si="95"/>
        <v>28.1416666666667</v>
      </c>
      <c r="AU96" s="1">
        <f t="shared" si="96"/>
        <v>6158.51373573056</v>
      </c>
    </row>
    <row r="97" s="1" customFormat="1" spans="1:47">
      <c r="A97" s="6"/>
      <c r="B97" s="6"/>
      <c r="C97" s="9">
        <v>6</v>
      </c>
      <c r="D97" s="12">
        <v>26.0928825643333</v>
      </c>
      <c r="E97" s="13">
        <f t="shared" si="97"/>
        <v>24.2177466016129</v>
      </c>
      <c r="F97" s="9" t="s">
        <v>107</v>
      </c>
      <c r="G97" s="6">
        <v>7</v>
      </c>
      <c r="H97" s="11">
        <f t="shared" si="80"/>
        <v>26.0928825643333</v>
      </c>
      <c r="I97" s="11">
        <f t="shared" si="81"/>
        <v>299.242882564333</v>
      </c>
      <c r="J97" s="11">
        <f t="shared" si="82"/>
        <v>0.390025564082876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0.173664300515249</v>
      </c>
      <c r="P97" s="11">
        <f t="shared" si="85"/>
        <v>0.0677335167695181</v>
      </c>
      <c r="Q97" s="16">
        <f t="shared" si="86"/>
        <v>0.00880535718003735</v>
      </c>
      <c r="R97" s="11">
        <f t="shared" si="87"/>
        <v>0.0098696</v>
      </c>
      <c r="S97" s="17">
        <f t="shared" si="88"/>
        <v>0.892169609714411</v>
      </c>
      <c r="T97" s="3">
        <v>0.01</v>
      </c>
      <c r="U97" s="18">
        <f t="shared" si="89"/>
        <v>0.00892169609714411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0.0434216960971441</v>
      </c>
      <c r="AR97" s="25">
        <f t="shared" si="93"/>
        <v>7.592</v>
      </c>
      <c r="AS97" s="1">
        <f t="shared" si="94"/>
        <v>0.13</v>
      </c>
      <c r="AT97" s="2">
        <f t="shared" si="95"/>
        <v>28.1416666666667</v>
      </c>
      <c r="AU97" s="1">
        <f t="shared" si="96"/>
        <v>8080.36450939839</v>
      </c>
    </row>
    <row r="98" s="1" customFormat="1" spans="1:47">
      <c r="A98" s="6"/>
      <c r="B98" s="6"/>
      <c r="C98" s="9">
        <v>7</v>
      </c>
      <c r="D98" s="12">
        <v>26.9268735367742</v>
      </c>
      <c r="E98" s="13">
        <f t="shared" si="97"/>
        <v>26.0928825643333</v>
      </c>
      <c r="F98" s="9" t="s">
        <v>107</v>
      </c>
      <c r="G98" s="6">
        <v>8</v>
      </c>
      <c r="H98" s="11">
        <f t="shared" si="80"/>
        <v>26.9268735367742</v>
      </c>
      <c r="I98" s="11">
        <f t="shared" si="81"/>
        <v>300.076873536774</v>
      </c>
      <c r="J98" s="11">
        <f t="shared" si="82"/>
        <v>0.426940218136379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0.181850783745731</v>
      </c>
      <c r="P98" s="11">
        <f t="shared" si="85"/>
        <v>0.0776394132806738</v>
      </c>
      <c r="Q98" s="16">
        <f t="shared" si="86"/>
        <v>0.0100931237264876</v>
      </c>
      <c r="R98" s="11">
        <f t="shared" si="87"/>
        <v>0.0098696</v>
      </c>
      <c r="S98" s="17">
        <f t="shared" si="88"/>
        <v>1.02264769863901</v>
      </c>
      <c r="T98" s="3">
        <v>0.01</v>
      </c>
      <c r="U98" s="18">
        <f t="shared" si="89"/>
        <v>0.0102264769863901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0.0447264769863901</v>
      </c>
      <c r="AR98" s="25">
        <f t="shared" si="93"/>
        <v>7.592</v>
      </c>
      <c r="AS98" s="1">
        <f t="shared" si="94"/>
        <v>0.13</v>
      </c>
      <c r="AT98" s="2">
        <f t="shared" si="95"/>
        <v>28.1416666666667</v>
      </c>
      <c r="AU98" s="1">
        <f t="shared" si="96"/>
        <v>8323.1718185928</v>
      </c>
    </row>
    <row r="99" s="1" customFormat="1" spans="1:47">
      <c r="A99" s="6"/>
      <c r="B99" s="6"/>
      <c r="C99" s="9">
        <v>8</v>
      </c>
      <c r="D99" s="12">
        <v>27.0730894122581</v>
      </c>
      <c r="E99" s="13">
        <f t="shared" si="97"/>
        <v>26.9268735367742</v>
      </c>
      <c r="F99" s="9" t="s">
        <v>107</v>
      </c>
      <c r="G99" s="6">
        <v>9</v>
      </c>
      <c r="H99" s="11">
        <f t="shared" si="80"/>
        <v>27.0730894122581</v>
      </c>
      <c r="I99" s="11">
        <f t="shared" si="81"/>
        <v>300.223089412258</v>
      </c>
      <c r="J99" s="11">
        <f t="shared" si="82"/>
        <v>0.433740654730073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0.180131370465057</v>
      </c>
      <c r="P99" s="11">
        <f t="shared" si="85"/>
        <v>0.0781302985629391</v>
      </c>
      <c r="Q99" s="16">
        <f t="shared" si="86"/>
        <v>0.0101569388131821</v>
      </c>
      <c r="R99" s="11">
        <f t="shared" si="87"/>
        <v>0.0098696</v>
      </c>
      <c r="S99" s="17">
        <f t="shared" si="88"/>
        <v>1.0291135216404</v>
      </c>
      <c r="T99" s="3">
        <v>0.01</v>
      </c>
      <c r="U99" s="18">
        <f t="shared" si="89"/>
        <v>0.010291135216404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0.037391135216404</v>
      </c>
      <c r="AR99" s="25">
        <f t="shared" si="93"/>
        <v>7.592</v>
      </c>
      <c r="AS99" s="1">
        <f t="shared" si="94"/>
        <v>0.13</v>
      </c>
      <c r="AT99" s="2">
        <f t="shared" si="95"/>
        <v>28.1416666666667</v>
      </c>
      <c r="AU99" s="1">
        <f t="shared" si="96"/>
        <v>6958.13450706314</v>
      </c>
    </row>
    <row r="100" s="1" customFormat="1" spans="1:47">
      <c r="A100" s="6"/>
      <c r="B100" s="6"/>
      <c r="C100" s="9">
        <v>9</v>
      </c>
      <c r="D100" s="12">
        <v>26.83589385</v>
      </c>
      <c r="E100" s="13">
        <f t="shared" si="97"/>
        <v>27.0730894122581</v>
      </c>
      <c r="F100" s="9" t="s">
        <v>107</v>
      </c>
      <c r="G100" s="6">
        <v>10</v>
      </c>
      <c r="H100" s="11">
        <f t="shared" si="80"/>
        <v>26.83589385</v>
      </c>
      <c r="I100" s="11">
        <f t="shared" si="81"/>
        <v>299.98589385</v>
      </c>
      <c r="J100" s="11">
        <f t="shared" si="82"/>
        <v>0.422759424060161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0.177921071902118</v>
      </c>
      <c r="P100" s="11">
        <f t="shared" si="85"/>
        <v>0.0752178098855058</v>
      </c>
      <c r="Q100" s="16">
        <f t="shared" si="86"/>
        <v>0.00977831528511575</v>
      </c>
      <c r="R100" s="11">
        <f t="shared" si="87"/>
        <v>0.0098696</v>
      </c>
      <c r="S100" s="17">
        <f t="shared" si="88"/>
        <v>0.990750920515092</v>
      </c>
      <c r="T100" s="3">
        <v>0.01</v>
      </c>
      <c r="U100" s="18">
        <f t="shared" si="89"/>
        <v>0.00990750920515092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0.0370075092051509</v>
      </c>
      <c r="AR100" s="25">
        <f t="shared" si="93"/>
        <v>7.592</v>
      </c>
      <c r="AS100" s="1">
        <f t="shared" si="94"/>
        <v>0.13</v>
      </c>
      <c r="AT100" s="2">
        <f t="shared" si="95"/>
        <v>28.1416666666667</v>
      </c>
      <c r="AU100" s="1">
        <f t="shared" si="96"/>
        <v>6886.74535636584</v>
      </c>
    </row>
    <row r="101" s="1" customFormat="1" spans="1:47">
      <c r="A101" s="6"/>
      <c r="B101" s="6"/>
      <c r="C101" s="9">
        <v>10</v>
      </c>
      <c r="D101" s="12">
        <v>21.8534798287097</v>
      </c>
      <c r="E101" s="13">
        <f t="shared" si="97"/>
        <v>26.83589385</v>
      </c>
      <c r="F101" s="9" t="s">
        <v>107</v>
      </c>
      <c r="G101" s="6">
        <v>11</v>
      </c>
      <c r="H101" s="11">
        <f t="shared" si="80"/>
        <v>21.8534798287097</v>
      </c>
      <c r="I101" s="11">
        <f t="shared" si="81"/>
        <v>295.00347982871</v>
      </c>
      <c r="J101" s="11">
        <f t="shared" si="82"/>
        <v>0.244353928853526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0.0975680989157815</v>
      </c>
      <c r="O101" s="11">
        <f t="shared" si="98"/>
        <v>0.0810551631008306</v>
      </c>
      <c r="P101" s="11">
        <f t="shared" si="85"/>
        <v>0.0198061475575513</v>
      </c>
      <c r="Q101" s="16">
        <f t="shared" si="86"/>
        <v>0.00257479918248167</v>
      </c>
      <c r="R101" s="11">
        <f t="shared" si="87"/>
        <v>0.0098696</v>
      </c>
      <c r="S101" s="17">
        <f t="shared" si="88"/>
        <v>0.260881817143721</v>
      </c>
      <c r="T101" s="3">
        <v>0.01</v>
      </c>
      <c r="U101" s="18">
        <f t="shared" si="89"/>
        <v>0.00260881817143721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0.0174088181714372</v>
      </c>
      <c r="AR101" s="25">
        <f t="shared" si="93"/>
        <v>7.592</v>
      </c>
      <c r="AS101" s="1">
        <f t="shared" si="94"/>
        <v>0.13</v>
      </c>
      <c r="AT101" s="2">
        <f t="shared" si="95"/>
        <v>28.1416666666667</v>
      </c>
      <c r="AU101" s="1">
        <f t="shared" si="96"/>
        <v>3239.61542608427</v>
      </c>
    </row>
    <row r="102" s="1" customFormat="1" spans="1:48">
      <c r="A102" s="6"/>
      <c r="B102" s="6"/>
      <c r="C102" s="9">
        <v>11</v>
      </c>
      <c r="D102" s="12">
        <v>16.9911206138333</v>
      </c>
      <c r="E102" s="13">
        <f t="shared" si="97"/>
        <v>21.8534798287097</v>
      </c>
      <c r="F102" s="9" t="s">
        <v>109</v>
      </c>
      <c r="G102" s="6">
        <v>12</v>
      </c>
      <c r="H102" s="11">
        <f t="shared" si="80"/>
        <v>16.9911206138333</v>
      </c>
      <c r="I102" s="11">
        <f t="shared" si="81"/>
        <v>290.141120613833</v>
      </c>
      <c r="J102" s="11">
        <f t="shared" si="82"/>
        <v>0.140539524519477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0.137169015543279</v>
      </c>
      <c r="P102" s="11">
        <f t="shared" si="85"/>
        <v>0.0192776682232572</v>
      </c>
      <c r="Q102" s="16">
        <f t="shared" si="86"/>
        <v>0.00250609686902344</v>
      </c>
      <c r="R102" s="11">
        <f t="shared" si="87"/>
        <v>0.0098696</v>
      </c>
      <c r="S102" s="17">
        <f t="shared" si="88"/>
        <v>0.253920814321091</v>
      </c>
      <c r="T102" s="3">
        <v>0.01</v>
      </c>
      <c r="U102" s="18">
        <f t="shared" si="89"/>
        <v>0.00253920814321091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0.0173392081432109</v>
      </c>
      <c r="AR102" s="25">
        <f t="shared" si="93"/>
        <v>7.592</v>
      </c>
      <c r="AS102" s="1">
        <f t="shared" si="94"/>
        <v>0.13</v>
      </c>
      <c r="AT102" s="2">
        <f t="shared" si="95"/>
        <v>28.1416666666667</v>
      </c>
      <c r="AU102" s="1">
        <f t="shared" si="96"/>
        <v>3226.66166213365</v>
      </c>
      <c r="AV102" s="1">
        <f>SUM(AU91:AU102)</f>
        <v>63490.3664425929</v>
      </c>
    </row>
    <row r="103" s="1" customFormat="1" spans="1:46">
      <c r="A103" s="6"/>
      <c r="B103" s="6"/>
      <c r="C103" s="9">
        <v>12</v>
      </c>
      <c r="D103" s="12">
        <v>12.4246210172903</v>
      </c>
      <c r="E103" s="13">
        <f t="shared" si="97"/>
        <v>16.9911206138333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14</v>
      </c>
      <c r="E107" s="9"/>
      <c r="F107" s="9"/>
      <c r="G107" s="6">
        <v>1</v>
      </c>
      <c r="H107" s="11">
        <f t="shared" ref="H107:H118" si="99">E108</f>
        <v>14</v>
      </c>
      <c r="I107" s="11">
        <f t="shared" ref="I107:I118" si="100">H107+273.15</f>
        <v>287.15</v>
      </c>
      <c r="J107" s="11">
        <f t="shared" ref="J107:J118" si="101">EXP(($C$18*(I107-$C$16))/($C$19*I107*$C$16))</f>
        <v>0.0990793287932359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0.273724975467141</v>
      </c>
      <c r="Q107" s="16">
        <f t="shared" ref="Q107:Q118" si="105">P107*$B$109</f>
        <v>0.123176238960213</v>
      </c>
      <c r="R107" s="11">
        <f t="shared" ref="R107:R118" si="106">L107*$B$109</f>
        <v>1.24320825</v>
      </c>
      <c r="S107" s="17">
        <f t="shared" ref="S107:S118" si="107">Q107/R107</f>
        <v>0.0990793287932359</v>
      </c>
      <c r="T107" s="3">
        <v>0.27</v>
      </c>
      <c r="U107" s="18">
        <f t="shared" ref="U107:U118" si="108">S107*T107</f>
        <v>0.0267514187741737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0.234465552760413</v>
      </c>
      <c r="AC107" s="25">
        <f t="shared" ref="AC107:AC118" si="110">$B$107/12</f>
        <v>10.2321666666667</v>
      </c>
      <c r="AD107" s="1">
        <f t="shared" ref="AD107:AD118" si="111">$B$109</f>
        <v>0.45</v>
      </c>
      <c r="AE107" s="26">
        <f t="shared" ref="AE107:AE118" si="112">$E$9/12</f>
        <v>376.451666666667</v>
      </c>
      <c r="AF107" s="1">
        <f t="shared" ref="AF107:AF118" si="113">AE107*10000*AC107*AB107</f>
        <v>9031416.59912596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13.508935434129</v>
      </c>
      <c r="E108" s="13">
        <f t="shared" ref="E108:E119" si="114">D107</f>
        <v>14</v>
      </c>
      <c r="F108" s="9" t="s">
        <v>107</v>
      </c>
      <c r="G108" s="6">
        <v>2</v>
      </c>
      <c r="H108" s="11">
        <f t="shared" si="99"/>
        <v>13.508935434129</v>
      </c>
      <c r="I108" s="11">
        <f t="shared" si="100"/>
        <v>286.658935434129</v>
      </c>
      <c r="J108" s="11">
        <f t="shared" si="101"/>
        <v>0.0934880557052163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5.25164502453286</v>
      </c>
      <c r="P108" s="11">
        <f t="shared" si="104"/>
        <v>0.49096608259755</v>
      </c>
      <c r="Q108" s="16">
        <f t="shared" si="105"/>
        <v>0.220934737168898</v>
      </c>
      <c r="R108" s="11">
        <f t="shared" si="106"/>
        <v>1.24320825</v>
      </c>
      <c r="S108" s="17">
        <f t="shared" si="107"/>
        <v>0.177713377600975</v>
      </c>
      <c r="T108" s="3">
        <v>0.27</v>
      </c>
      <c r="U108" s="18">
        <f t="shared" si="108"/>
        <v>0.0479826119522633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0.240866757503607</v>
      </c>
      <c r="AC108" s="25">
        <f t="shared" si="110"/>
        <v>10.2321666666667</v>
      </c>
      <c r="AD108" s="1">
        <f t="shared" si="111"/>
        <v>0.45</v>
      </c>
      <c r="AE108" s="26">
        <f t="shared" si="112"/>
        <v>376.451666666667</v>
      </c>
      <c r="AF108" s="1">
        <f t="shared" si="113"/>
        <v>9277985.64132193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0.45</v>
      </c>
      <c r="C109" s="9">
        <v>2</v>
      </c>
      <c r="D109" s="12">
        <v>13.7407550111786</v>
      </c>
      <c r="E109" s="13">
        <f t="shared" si="114"/>
        <v>13.508935434129</v>
      </c>
      <c r="F109" s="9" t="s">
        <v>107</v>
      </c>
      <c r="G109" s="6">
        <v>3</v>
      </c>
      <c r="H109" s="11">
        <f t="shared" si="99"/>
        <v>13.7407550111786</v>
      </c>
      <c r="I109" s="11">
        <f t="shared" si="100"/>
        <v>286.890755011179</v>
      </c>
      <c r="J109" s="11">
        <f t="shared" si="101"/>
        <v>0.0960894937323329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7.52336394193531</v>
      </c>
      <c r="P109" s="11">
        <f t="shared" si="104"/>
        <v>0.722916232344652</v>
      </c>
      <c r="Q109" s="16">
        <f t="shared" si="105"/>
        <v>0.325312304555094</v>
      </c>
      <c r="R109" s="11">
        <f t="shared" si="106"/>
        <v>1.24320825</v>
      </c>
      <c r="S109" s="17">
        <f t="shared" si="107"/>
        <v>0.261671610170777</v>
      </c>
      <c r="T109" s="3">
        <v>0.27</v>
      </c>
      <c r="U109" s="18">
        <f t="shared" si="108"/>
        <v>0.0706513347461097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0.247701377425952</v>
      </c>
      <c r="AC109" s="25">
        <f t="shared" si="110"/>
        <v>10.2321666666667</v>
      </c>
      <c r="AD109" s="1">
        <f t="shared" si="111"/>
        <v>0.45</v>
      </c>
      <c r="AE109" s="26">
        <f t="shared" si="112"/>
        <v>376.451666666667</v>
      </c>
      <c r="AF109" s="1">
        <f t="shared" si="113"/>
        <v>9541249.47299641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15.6278656583871</v>
      </c>
      <c r="E110" s="13">
        <f t="shared" si="114"/>
        <v>13.7407550111786</v>
      </c>
      <c r="F110" s="9" t="s">
        <v>107</v>
      </c>
      <c r="G110" s="6">
        <v>4</v>
      </c>
      <c r="H110" s="11">
        <f t="shared" si="99"/>
        <v>15.6278656583871</v>
      </c>
      <c r="I110" s="11">
        <f t="shared" si="100"/>
        <v>288.777865658387</v>
      </c>
      <c r="J110" s="11">
        <f t="shared" si="101"/>
        <v>0.119948830678074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9.56313270959066</v>
      </c>
      <c r="P110" s="11">
        <f t="shared" si="104"/>
        <v>1.14708658613464</v>
      </c>
      <c r="Q110" s="16">
        <f t="shared" si="105"/>
        <v>0.51618896376059</v>
      </c>
      <c r="R110" s="11">
        <f t="shared" si="106"/>
        <v>1.24320825</v>
      </c>
      <c r="S110" s="17">
        <f t="shared" si="107"/>
        <v>0.415207157578459</v>
      </c>
      <c r="T110" s="3">
        <v>0.27</v>
      </c>
      <c r="U110" s="18">
        <f t="shared" si="108"/>
        <v>0.112105932546184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0.308999938662674</v>
      </c>
      <c r="AC110" s="25">
        <f t="shared" si="110"/>
        <v>10.2321666666667</v>
      </c>
      <c r="AD110" s="1">
        <f t="shared" si="111"/>
        <v>0.45</v>
      </c>
      <c r="AE110" s="26">
        <f t="shared" si="112"/>
        <v>376.451666666667</v>
      </c>
      <c r="AF110" s="1">
        <f t="shared" si="113"/>
        <v>11902418.680746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21.326820908</v>
      </c>
      <c r="E111" s="13">
        <f t="shared" si="114"/>
        <v>15.6278656583871</v>
      </c>
      <c r="F111" s="9" t="s">
        <v>107</v>
      </c>
      <c r="G111" s="6">
        <v>5</v>
      </c>
      <c r="H111" s="11">
        <f t="shared" si="99"/>
        <v>21.326820908</v>
      </c>
      <c r="I111" s="11">
        <f t="shared" si="100"/>
        <v>294.476820908</v>
      </c>
      <c r="J111" s="11">
        <f t="shared" si="101"/>
        <v>0.230347374771931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7.99524381728321</v>
      </c>
      <c r="O111" s="11">
        <f t="shared" si="115"/>
        <v>3.1834873061728</v>
      </c>
      <c r="P111" s="11">
        <f t="shared" si="104"/>
        <v>0.73330794359667</v>
      </c>
      <c r="Q111" s="16">
        <f t="shared" si="105"/>
        <v>0.329988574618502</v>
      </c>
      <c r="R111" s="11">
        <f t="shared" si="106"/>
        <v>1.24320825</v>
      </c>
      <c r="S111" s="17">
        <f t="shared" si="107"/>
        <v>0.265433063703126</v>
      </c>
      <c r="T111" s="3">
        <v>0.27</v>
      </c>
      <c r="U111" s="18">
        <f t="shared" si="108"/>
        <v>0.071666927199844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0.296807578550753</v>
      </c>
      <c r="AC111" s="25">
        <f t="shared" si="110"/>
        <v>10.2321666666667</v>
      </c>
      <c r="AD111" s="1">
        <f t="shared" si="111"/>
        <v>0.45</v>
      </c>
      <c r="AE111" s="26">
        <f t="shared" si="112"/>
        <v>376.451666666667</v>
      </c>
      <c r="AF111" s="1">
        <f t="shared" si="113"/>
        <v>11432779.1870083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24.2177466016129</v>
      </c>
      <c r="E112" s="13">
        <f t="shared" si="114"/>
        <v>21.326820908</v>
      </c>
      <c r="F112" s="9" t="s">
        <v>109</v>
      </c>
      <c r="G112" s="6">
        <v>6</v>
      </c>
      <c r="H112" s="11">
        <f t="shared" si="99"/>
        <v>24.2177466016129</v>
      </c>
      <c r="I112" s="11">
        <f t="shared" si="100"/>
        <v>297.367746601613</v>
      </c>
      <c r="J112" s="11">
        <f t="shared" si="101"/>
        <v>0.317676721009187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5.21286436257613</v>
      </c>
      <c r="P112" s="11">
        <f t="shared" si="104"/>
        <v>1.65600565776883</v>
      </c>
      <c r="Q112" s="16">
        <f t="shared" si="105"/>
        <v>0.745202545995973</v>
      </c>
      <c r="R112" s="11">
        <f t="shared" si="106"/>
        <v>1.24320825</v>
      </c>
      <c r="S112" s="17">
        <f t="shared" si="107"/>
        <v>0.599418919554285</v>
      </c>
      <c r="T112" s="3">
        <v>0.27</v>
      </c>
      <c r="U112" s="18">
        <f t="shared" si="108"/>
        <v>0.161843108279657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0.339195697146317</v>
      </c>
      <c r="AC112" s="25">
        <f t="shared" si="110"/>
        <v>10.2321666666667</v>
      </c>
      <c r="AD112" s="1">
        <f t="shared" si="111"/>
        <v>0.45</v>
      </c>
      <c r="AE112" s="26">
        <f t="shared" si="112"/>
        <v>376.451666666667</v>
      </c>
      <c r="AF112" s="1">
        <f t="shared" si="113"/>
        <v>13065533.9920644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26.0928825643333</v>
      </c>
      <c r="E113" s="13">
        <f t="shared" si="114"/>
        <v>24.2177466016129</v>
      </c>
      <c r="F113" s="9" t="s">
        <v>107</v>
      </c>
      <c r="G113" s="6">
        <v>7</v>
      </c>
      <c r="H113" s="11">
        <f t="shared" si="99"/>
        <v>26.0928825643333</v>
      </c>
      <c r="I113" s="11">
        <f t="shared" si="100"/>
        <v>299.242882564333</v>
      </c>
      <c r="J113" s="11">
        <f t="shared" si="101"/>
        <v>0.390025564082876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6.3195437048073</v>
      </c>
      <c r="P113" s="11">
        <f t="shared" si="104"/>
        <v>2.46478359821386</v>
      </c>
      <c r="Q113" s="16">
        <f t="shared" si="105"/>
        <v>1.10915261919624</v>
      </c>
      <c r="R113" s="11">
        <f t="shared" si="106"/>
        <v>1.24320825</v>
      </c>
      <c r="S113" s="17">
        <f t="shared" si="107"/>
        <v>0.892169609714411</v>
      </c>
      <c r="T113" s="3">
        <v>0.27</v>
      </c>
      <c r="U113" s="18">
        <f t="shared" si="108"/>
        <v>0.240885794622891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0.363027067078802</v>
      </c>
      <c r="AC113" s="25">
        <f t="shared" si="110"/>
        <v>10.2321666666667</v>
      </c>
      <c r="AD113" s="1">
        <f t="shared" si="111"/>
        <v>0.45</v>
      </c>
      <c r="AE113" s="26">
        <f t="shared" si="112"/>
        <v>376.451666666667</v>
      </c>
      <c r="AF113" s="1">
        <f t="shared" si="113"/>
        <v>13983498.3900503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26.9268735367742</v>
      </c>
      <c r="E114" s="13">
        <f t="shared" si="114"/>
        <v>26.0928825643333</v>
      </c>
      <c r="F114" s="9" t="s">
        <v>107</v>
      </c>
      <c r="G114" s="6">
        <v>8</v>
      </c>
      <c r="H114" s="11">
        <f t="shared" si="99"/>
        <v>26.9268735367742</v>
      </c>
      <c r="I114" s="11">
        <f t="shared" si="100"/>
        <v>300.076873536774</v>
      </c>
      <c r="J114" s="11">
        <f t="shared" si="101"/>
        <v>0.426940218136379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6.61744510659344</v>
      </c>
      <c r="P114" s="11">
        <f t="shared" si="104"/>
        <v>2.82525345731452</v>
      </c>
      <c r="Q114" s="16">
        <f t="shared" si="105"/>
        <v>1.27136405579153</v>
      </c>
      <c r="R114" s="11">
        <f t="shared" si="106"/>
        <v>1.24320825</v>
      </c>
      <c r="S114" s="17">
        <f t="shared" si="107"/>
        <v>1.02264769863901</v>
      </c>
      <c r="T114" s="3">
        <v>0.27</v>
      </c>
      <c r="U114" s="18">
        <f t="shared" si="108"/>
        <v>0.276114878632533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0.373648635907709</v>
      </c>
      <c r="AC114" s="25">
        <f t="shared" si="110"/>
        <v>10.2321666666667</v>
      </c>
      <c r="AD114" s="1">
        <f t="shared" si="111"/>
        <v>0.45</v>
      </c>
      <c r="AE114" s="26">
        <f t="shared" si="112"/>
        <v>376.451666666667</v>
      </c>
      <c r="AF114" s="1">
        <f t="shared" si="113"/>
        <v>14392632.3199636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27.0730894122581</v>
      </c>
      <c r="E115" s="13">
        <f t="shared" si="114"/>
        <v>26.9268735367742</v>
      </c>
      <c r="F115" s="9" t="s">
        <v>107</v>
      </c>
      <c r="G115" s="6">
        <v>9</v>
      </c>
      <c r="H115" s="11">
        <f t="shared" si="99"/>
        <v>27.0730894122581</v>
      </c>
      <c r="I115" s="11">
        <f t="shared" si="100"/>
        <v>300.223089412258</v>
      </c>
      <c r="J115" s="11">
        <f t="shared" si="101"/>
        <v>0.433740654730073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6.55487664927892</v>
      </c>
      <c r="P115" s="11">
        <f t="shared" si="104"/>
        <v>2.84311648953311</v>
      </c>
      <c r="Q115" s="16">
        <f t="shared" si="105"/>
        <v>1.2794024202899</v>
      </c>
      <c r="R115" s="11">
        <f t="shared" si="106"/>
        <v>1.24320825</v>
      </c>
      <c r="S115" s="17">
        <f t="shared" si="107"/>
        <v>1.0291135216404</v>
      </c>
      <c r="T115" s="3">
        <v>0.27</v>
      </c>
      <c r="U115" s="18">
        <f t="shared" si="108"/>
        <v>0.277860650842908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0.358974986229137</v>
      </c>
      <c r="AC115" s="25">
        <f t="shared" si="110"/>
        <v>10.2321666666667</v>
      </c>
      <c r="AD115" s="1">
        <f t="shared" si="111"/>
        <v>0.45</v>
      </c>
      <c r="AE115" s="26">
        <f t="shared" si="112"/>
        <v>376.451666666667</v>
      </c>
      <c r="AF115" s="1">
        <f t="shared" si="113"/>
        <v>13827415.6315563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26.83589385</v>
      </c>
      <c r="E116" s="13">
        <f t="shared" si="114"/>
        <v>27.0730894122581</v>
      </c>
      <c r="F116" s="9" t="s">
        <v>107</v>
      </c>
      <c r="G116" s="6">
        <v>10</v>
      </c>
      <c r="H116" s="11">
        <f t="shared" si="99"/>
        <v>26.83589385</v>
      </c>
      <c r="I116" s="11">
        <f t="shared" si="100"/>
        <v>299.98589385</v>
      </c>
      <c r="J116" s="11">
        <f t="shared" si="101"/>
        <v>0.422759424060161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6.47444515974582</v>
      </c>
      <c r="P116" s="11">
        <f t="shared" si="104"/>
        <v>2.73713270684324</v>
      </c>
      <c r="Q116" s="16">
        <f t="shared" si="105"/>
        <v>1.23170971807946</v>
      </c>
      <c r="R116" s="11">
        <f t="shared" si="106"/>
        <v>1.24320825</v>
      </c>
      <c r="S116" s="17">
        <f t="shared" si="107"/>
        <v>0.990750920515092</v>
      </c>
      <c r="T116" s="3">
        <v>0.27</v>
      </c>
      <c r="U116" s="18">
        <f t="shared" si="108"/>
        <v>0.267502748539075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0.355852078684531</v>
      </c>
      <c r="AC116" s="25">
        <f t="shared" si="110"/>
        <v>10.2321666666667</v>
      </c>
      <c r="AD116" s="1">
        <f t="shared" si="111"/>
        <v>0.45</v>
      </c>
      <c r="AE116" s="26">
        <f t="shared" si="112"/>
        <v>376.451666666667</v>
      </c>
      <c r="AF116" s="1">
        <f t="shared" si="113"/>
        <v>13707123.8500821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21.8534798287097</v>
      </c>
      <c r="E117" s="13">
        <f t="shared" si="114"/>
        <v>26.83589385</v>
      </c>
      <c r="F117" s="9" t="s">
        <v>107</v>
      </c>
      <c r="G117" s="6">
        <v>11</v>
      </c>
      <c r="H117" s="11">
        <f t="shared" si="99"/>
        <v>21.8534798287097</v>
      </c>
      <c r="I117" s="11">
        <f t="shared" si="100"/>
        <v>295.00347982871</v>
      </c>
      <c r="J117" s="11">
        <f t="shared" si="101"/>
        <v>0.244353928853526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3.55044683025745</v>
      </c>
      <c r="O117" s="11">
        <f t="shared" si="115"/>
        <v>2.94955062264513</v>
      </c>
      <c r="P117" s="11">
        <f t="shared" si="104"/>
        <v>0.7207342829957</v>
      </c>
      <c r="Q117" s="16">
        <f t="shared" si="105"/>
        <v>0.324330427348065</v>
      </c>
      <c r="R117" s="11">
        <f t="shared" si="106"/>
        <v>1.24320825</v>
      </c>
      <c r="S117" s="17">
        <f t="shared" si="107"/>
        <v>0.260881817143721</v>
      </c>
      <c r="T117" s="3">
        <v>0.27</v>
      </c>
      <c r="U117" s="18">
        <f t="shared" si="108"/>
        <v>0.0704380906288046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0.247637084324585</v>
      </c>
      <c r="AC117" s="25">
        <f t="shared" si="110"/>
        <v>10.2321666666667</v>
      </c>
      <c r="AD117" s="1">
        <f t="shared" si="111"/>
        <v>0.45</v>
      </c>
      <c r="AE117" s="26">
        <f t="shared" si="112"/>
        <v>376.451666666667</v>
      </c>
      <c r="AF117" s="1">
        <f t="shared" si="113"/>
        <v>9538772.95661239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16.9911206138333</v>
      </c>
      <c r="E118" s="13">
        <f t="shared" si="114"/>
        <v>21.8534798287097</v>
      </c>
      <c r="F118" s="9" t="s">
        <v>109</v>
      </c>
      <c r="G118" s="6">
        <v>12</v>
      </c>
      <c r="H118" s="11">
        <f t="shared" si="99"/>
        <v>16.9911206138333</v>
      </c>
      <c r="I118" s="11">
        <f t="shared" si="100"/>
        <v>290.141120613833</v>
      </c>
      <c r="J118" s="11">
        <f t="shared" si="101"/>
        <v>0.140539524519477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4.99150133964943</v>
      </c>
      <c r="P118" s="11">
        <f t="shared" si="104"/>
        <v>0.701503224912664</v>
      </c>
      <c r="Q118" s="16">
        <f t="shared" si="105"/>
        <v>0.315676451210699</v>
      </c>
      <c r="R118" s="11">
        <f t="shared" si="106"/>
        <v>1.24320825</v>
      </c>
      <c r="S118" s="17">
        <f t="shared" si="107"/>
        <v>0.253920814321091</v>
      </c>
      <c r="T118" s="3">
        <v>0.27</v>
      </c>
      <c r="U118" s="18">
        <f t="shared" si="108"/>
        <v>0.0685586198666946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0.247070423889808</v>
      </c>
      <c r="AC118" s="25">
        <f t="shared" si="110"/>
        <v>10.2321666666667</v>
      </c>
      <c r="AD118" s="1">
        <f t="shared" si="111"/>
        <v>0.45</v>
      </c>
      <c r="AE118" s="26">
        <f t="shared" si="112"/>
        <v>376.451666666667</v>
      </c>
      <c r="AF118" s="1">
        <f t="shared" si="113"/>
        <v>9516945.67155302</v>
      </c>
      <c r="AG118" s="1">
        <f>SUM(AF107:AF118)</f>
        <v>139217772.393081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12.4246210172903</v>
      </c>
      <c r="E119" s="13">
        <f t="shared" si="114"/>
        <v>16.9911206138333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14</v>
      </c>
      <c r="E123" s="9"/>
      <c r="F123" s="9"/>
      <c r="G123" s="6">
        <v>1</v>
      </c>
      <c r="H123" s="11">
        <f t="shared" ref="H123:H134" si="116">E124</f>
        <v>14</v>
      </c>
      <c r="I123" s="11">
        <f t="shared" ref="I123:I134" si="117">H123+273.15</f>
        <v>287.15</v>
      </c>
      <c r="J123" s="11">
        <f t="shared" ref="J123:J134" si="118">EXP(($C$18*(I123-$C$16))/($C$19*I123*$C$16))</f>
        <v>0.0990793287932359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0.0516421277536104</v>
      </c>
      <c r="Q123" s="16">
        <f t="shared" ref="Q123:Q134" si="122">P123*$B$125</f>
        <v>0.0134269532159387</v>
      </c>
      <c r="R123" s="11">
        <f t="shared" ref="R123:R134" si="123">L123*$B$125</f>
        <v>0.1355172</v>
      </c>
      <c r="S123" s="17">
        <f t="shared" ref="S123:S134" si="124">Q123/R123</f>
        <v>0.0990793287932359</v>
      </c>
      <c r="T123" s="3">
        <v>0.01</v>
      </c>
      <c r="U123" s="18">
        <f t="shared" ref="U123:U134" si="125">S123*T123</f>
        <v>0.000990793287932359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0.00648079328793236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13.508935434129</v>
      </c>
      <c r="E124" s="13">
        <f t="shared" ref="E124:E135" si="133">D123</f>
        <v>14</v>
      </c>
      <c r="F124" s="9" t="s">
        <v>107</v>
      </c>
      <c r="G124" s="6">
        <v>2</v>
      </c>
      <c r="H124" s="11">
        <f t="shared" si="116"/>
        <v>13.508935434129</v>
      </c>
      <c r="I124" s="11">
        <f t="shared" si="117"/>
        <v>286.658935434129</v>
      </c>
      <c r="J124" s="11">
        <f t="shared" si="118"/>
        <v>0.0934880557052163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0.99079787224639</v>
      </c>
      <c r="P124" s="11">
        <f t="shared" si="121"/>
        <v>0.0926277666731803</v>
      </c>
      <c r="Q124" s="16">
        <f t="shared" si="122"/>
        <v>0.0240832193350269</v>
      </c>
      <c r="R124" s="11">
        <f t="shared" si="123"/>
        <v>0.1355172</v>
      </c>
      <c r="S124" s="17">
        <f t="shared" si="124"/>
        <v>0.177713377600975</v>
      </c>
      <c r="T124" s="3">
        <v>0.01</v>
      </c>
      <c r="U124" s="18">
        <f t="shared" si="125"/>
        <v>0.00177713377600975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0.00726713377600975</v>
      </c>
      <c r="AU124" s="25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13.7407550111786</v>
      </c>
      <c r="E125" s="13">
        <f t="shared" si="133"/>
        <v>13.508935434129</v>
      </c>
      <c r="F125" s="9" t="s">
        <v>107</v>
      </c>
      <c r="G125" s="6">
        <v>3</v>
      </c>
      <c r="H125" s="11">
        <f t="shared" si="116"/>
        <v>13.7407550111786</v>
      </c>
      <c r="I125" s="11">
        <f t="shared" si="117"/>
        <v>286.890755011179</v>
      </c>
      <c r="J125" s="11">
        <f t="shared" si="118"/>
        <v>0.0960894937323329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1.41939010557321</v>
      </c>
      <c r="P125" s="11">
        <f t="shared" si="121"/>
        <v>0.136388476653212</v>
      </c>
      <c r="Q125" s="16">
        <f t="shared" si="122"/>
        <v>0.0354610039298352</v>
      </c>
      <c r="R125" s="11">
        <f t="shared" si="123"/>
        <v>0.1355172</v>
      </c>
      <c r="S125" s="17">
        <f t="shared" si="124"/>
        <v>0.261671610170777</v>
      </c>
      <c r="T125" s="3">
        <v>0.01</v>
      </c>
      <c r="U125" s="18">
        <f t="shared" si="125"/>
        <v>0.00261671610170777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0.00810671610170777</v>
      </c>
      <c r="AU125" s="25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spans="1:50">
      <c r="A126" s="6"/>
      <c r="B126" s="6"/>
      <c r="C126" s="9">
        <v>3</v>
      </c>
      <c r="D126" s="12">
        <v>15.6278656583871</v>
      </c>
      <c r="E126" s="13">
        <f t="shared" si="133"/>
        <v>13.7407550111786</v>
      </c>
      <c r="F126" s="9" t="s">
        <v>107</v>
      </c>
      <c r="G126" s="6">
        <v>4</v>
      </c>
      <c r="H126" s="11">
        <f t="shared" si="116"/>
        <v>15.6278656583871</v>
      </c>
      <c r="I126" s="11">
        <f t="shared" si="117"/>
        <v>288.777865658387</v>
      </c>
      <c r="J126" s="11">
        <f t="shared" si="118"/>
        <v>0.119948830678074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1.80422162892</v>
      </c>
      <c r="P126" s="11">
        <f t="shared" si="121"/>
        <v>0.216414274673044</v>
      </c>
      <c r="Q126" s="16">
        <f t="shared" si="122"/>
        <v>0.0562677114149915</v>
      </c>
      <c r="R126" s="11">
        <f t="shared" si="123"/>
        <v>0.1355172</v>
      </c>
      <c r="S126" s="17">
        <f t="shared" si="124"/>
        <v>0.415207157578459</v>
      </c>
      <c r="T126" s="3">
        <v>0.01</v>
      </c>
      <c r="U126" s="18">
        <f t="shared" si="125"/>
        <v>0.00415207157578459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0.0121420715757846</v>
      </c>
      <c r="AU126" s="25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spans="1:50">
      <c r="A127" s="6"/>
      <c r="B127" s="6"/>
      <c r="C127" s="9">
        <v>4</v>
      </c>
      <c r="D127" s="12">
        <v>21.326820908</v>
      </c>
      <c r="E127" s="13">
        <f t="shared" si="133"/>
        <v>15.6278656583871</v>
      </c>
      <c r="F127" s="9" t="s">
        <v>107</v>
      </c>
      <c r="G127" s="6">
        <v>5</v>
      </c>
      <c r="H127" s="11">
        <f t="shared" si="116"/>
        <v>21.326820908</v>
      </c>
      <c r="I127" s="11">
        <f t="shared" si="117"/>
        <v>294.476820908</v>
      </c>
      <c r="J127" s="11">
        <f t="shared" si="118"/>
        <v>0.230347374771931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1.5084169865346</v>
      </c>
      <c r="O127" s="11">
        <f t="shared" si="134"/>
        <v>0.600610367712348</v>
      </c>
      <c r="P127" s="11">
        <f t="shared" si="121"/>
        <v>0.138349021463343</v>
      </c>
      <c r="Q127" s="16">
        <f t="shared" si="122"/>
        <v>0.0359707455804693</v>
      </c>
      <c r="R127" s="11">
        <f t="shared" si="123"/>
        <v>0.1355172</v>
      </c>
      <c r="S127" s="17">
        <f t="shared" si="124"/>
        <v>0.265433063703126</v>
      </c>
      <c r="T127" s="3">
        <v>0.01</v>
      </c>
      <c r="U127" s="18">
        <f t="shared" si="125"/>
        <v>0.00265433063703126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0.0126043306370313</v>
      </c>
      <c r="AU127" s="25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spans="1:50">
      <c r="A128" s="6"/>
      <c r="B128" s="6"/>
      <c r="C128" s="9">
        <v>5</v>
      </c>
      <c r="D128" s="12">
        <v>24.2177466016129</v>
      </c>
      <c r="E128" s="13">
        <f t="shared" si="133"/>
        <v>21.326820908</v>
      </c>
      <c r="F128" s="9" t="s">
        <v>109</v>
      </c>
      <c r="G128" s="6">
        <v>6</v>
      </c>
      <c r="H128" s="11">
        <f t="shared" si="116"/>
        <v>24.2177466016129</v>
      </c>
      <c r="I128" s="11">
        <f t="shared" si="117"/>
        <v>297.367746601613</v>
      </c>
      <c r="J128" s="11">
        <f t="shared" si="118"/>
        <v>0.317676721009187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0.983481346249005</v>
      </c>
      <c r="P128" s="11">
        <f t="shared" si="121"/>
        <v>0.312429129250084</v>
      </c>
      <c r="Q128" s="16">
        <f t="shared" si="122"/>
        <v>0.081231573605022</v>
      </c>
      <c r="R128" s="11">
        <f t="shared" si="123"/>
        <v>0.1355172</v>
      </c>
      <c r="S128" s="17">
        <f t="shared" si="124"/>
        <v>0.599418919554285</v>
      </c>
      <c r="T128" s="3">
        <v>0.01</v>
      </c>
      <c r="U128" s="18">
        <f t="shared" si="125"/>
        <v>0.00599418919554285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0.0159441891955429</v>
      </c>
      <c r="AU128" s="25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spans="1:50">
      <c r="A129" s="6"/>
      <c r="B129" s="6"/>
      <c r="C129" s="9">
        <v>6</v>
      </c>
      <c r="D129" s="12">
        <v>26.0928825643333</v>
      </c>
      <c r="E129" s="13">
        <f t="shared" si="133"/>
        <v>24.2177466016129</v>
      </c>
      <c r="F129" s="9" t="s">
        <v>107</v>
      </c>
      <c r="G129" s="6">
        <v>7</v>
      </c>
      <c r="H129" s="11">
        <f t="shared" si="116"/>
        <v>26.0928825643333</v>
      </c>
      <c r="I129" s="11">
        <f t="shared" si="117"/>
        <v>299.242882564333</v>
      </c>
      <c r="J129" s="11">
        <f t="shared" si="118"/>
        <v>0.390025564082876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1.19227221699892</v>
      </c>
      <c r="P129" s="11">
        <f t="shared" si="121"/>
        <v>0.465016643975345</v>
      </c>
      <c r="Q129" s="16">
        <f t="shared" si="122"/>
        <v>0.12090432743359</v>
      </c>
      <c r="R129" s="11">
        <f t="shared" si="123"/>
        <v>0.1355172</v>
      </c>
      <c r="S129" s="17">
        <f t="shared" si="124"/>
        <v>0.892169609714411</v>
      </c>
      <c r="T129" s="3">
        <v>0.01</v>
      </c>
      <c r="U129" s="18">
        <f t="shared" si="125"/>
        <v>0.00892169609714411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0.0213716960971441</v>
      </c>
      <c r="AU129" s="25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spans="1:50">
      <c r="A130" s="6"/>
      <c r="B130" s="6"/>
      <c r="C130" s="9">
        <v>7</v>
      </c>
      <c r="D130" s="12">
        <v>26.9268735367742</v>
      </c>
      <c r="E130" s="13">
        <f t="shared" si="133"/>
        <v>26.0928825643333</v>
      </c>
      <c r="F130" s="9" t="s">
        <v>107</v>
      </c>
      <c r="G130" s="6">
        <v>8</v>
      </c>
      <c r="H130" s="11">
        <f t="shared" si="116"/>
        <v>26.9268735367742</v>
      </c>
      <c r="I130" s="11">
        <f t="shared" si="117"/>
        <v>300.076873536774</v>
      </c>
      <c r="J130" s="11">
        <f t="shared" si="118"/>
        <v>0.426940218136379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1.24847557302358</v>
      </c>
      <c r="P130" s="11">
        <f t="shared" si="121"/>
        <v>0.533024433484626</v>
      </c>
      <c r="Q130" s="16">
        <f t="shared" si="122"/>
        <v>0.138586352706003</v>
      </c>
      <c r="R130" s="11">
        <f t="shared" si="123"/>
        <v>0.1355172</v>
      </c>
      <c r="S130" s="17">
        <f t="shared" si="124"/>
        <v>1.02264769863901</v>
      </c>
      <c r="T130" s="3">
        <v>0.01</v>
      </c>
      <c r="U130" s="18">
        <f t="shared" si="125"/>
        <v>0.0102264769863901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0.0226764769863901</v>
      </c>
      <c r="AU130" s="25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spans="1:50">
      <c r="A131" s="6"/>
      <c r="B131" s="6"/>
      <c r="C131" s="9">
        <v>8</v>
      </c>
      <c r="D131" s="12">
        <v>27.0730894122581</v>
      </c>
      <c r="E131" s="13">
        <f t="shared" si="133"/>
        <v>26.9268735367742</v>
      </c>
      <c r="F131" s="9" t="s">
        <v>107</v>
      </c>
      <c r="G131" s="6">
        <v>9</v>
      </c>
      <c r="H131" s="11">
        <f t="shared" si="116"/>
        <v>27.0730894122581</v>
      </c>
      <c r="I131" s="11">
        <f t="shared" si="117"/>
        <v>300.223089412258</v>
      </c>
      <c r="J131" s="11">
        <f t="shared" si="118"/>
        <v>0.433740654730073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1.23667113953895</v>
      </c>
      <c r="P131" s="11">
        <f t="shared" si="121"/>
        <v>0.536394549749409</v>
      </c>
      <c r="Q131" s="16">
        <f t="shared" si="122"/>
        <v>0.139462582934846</v>
      </c>
      <c r="R131" s="11">
        <f t="shared" si="123"/>
        <v>0.1355172</v>
      </c>
      <c r="S131" s="17">
        <f t="shared" si="124"/>
        <v>1.0291135216404</v>
      </c>
      <c r="T131" s="3">
        <v>0.01</v>
      </c>
      <c r="U131" s="18">
        <f t="shared" si="125"/>
        <v>0.010291135216404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0.020241135216404</v>
      </c>
      <c r="AU131" s="25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spans="1:50">
      <c r="A132" s="6"/>
      <c r="B132" s="6"/>
      <c r="C132" s="9">
        <v>9</v>
      </c>
      <c r="D132" s="12">
        <v>26.83589385</v>
      </c>
      <c r="E132" s="13">
        <f t="shared" si="133"/>
        <v>27.0730894122581</v>
      </c>
      <c r="F132" s="9" t="s">
        <v>107</v>
      </c>
      <c r="G132" s="6">
        <v>10</v>
      </c>
      <c r="H132" s="11">
        <f t="shared" si="116"/>
        <v>26.83589385</v>
      </c>
      <c r="I132" s="11">
        <f t="shared" si="117"/>
        <v>299.98589385</v>
      </c>
      <c r="J132" s="11">
        <f t="shared" si="118"/>
        <v>0.422759424060161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1.22149658978954</v>
      </c>
      <c r="P132" s="11">
        <f t="shared" si="121"/>
        <v>0.516399194790876</v>
      </c>
      <c r="Q132" s="16">
        <f t="shared" si="122"/>
        <v>0.134263790645628</v>
      </c>
      <c r="R132" s="11">
        <f t="shared" si="123"/>
        <v>0.1355172</v>
      </c>
      <c r="S132" s="17">
        <f t="shared" si="124"/>
        <v>0.990750920515092</v>
      </c>
      <c r="T132" s="3">
        <v>0.01</v>
      </c>
      <c r="U132" s="18">
        <f t="shared" si="125"/>
        <v>0.00990750920515092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0.0198575092051509</v>
      </c>
      <c r="AU132" s="25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spans="1:50">
      <c r="A133" s="6"/>
      <c r="B133" s="6"/>
      <c r="C133" s="9">
        <v>10</v>
      </c>
      <c r="D133" s="12">
        <v>21.8534798287097</v>
      </c>
      <c r="E133" s="13">
        <f t="shared" si="133"/>
        <v>26.83589385</v>
      </c>
      <c r="F133" s="9" t="s">
        <v>107</v>
      </c>
      <c r="G133" s="6">
        <v>11</v>
      </c>
      <c r="H133" s="11">
        <f t="shared" si="116"/>
        <v>21.8534798287097</v>
      </c>
      <c r="I133" s="11">
        <f t="shared" si="117"/>
        <v>295.00347982871</v>
      </c>
      <c r="J133" s="11">
        <f t="shared" si="118"/>
        <v>0.244353928853526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0.66984252524873</v>
      </c>
      <c r="O133" s="11">
        <f t="shared" si="134"/>
        <v>0.556474869749933</v>
      </c>
      <c r="P133" s="11">
        <f t="shared" si="121"/>
        <v>0.13597682073165</v>
      </c>
      <c r="Q133" s="16">
        <f t="shared" si="122"/>
        <v>0.035353973390229</v>
      </c>
      <c r="R133" s="11">
        <f t="shared" si="123"/>
        <v>0.1355172</v>
      </c>
      <c r="S133" s="17">
        <f t="shared" si="124"/>
        <v>0.260881817143721</v>
      </c>
      <c r="T133" s="3">
        <v>0.01</v>
      </c>
      <c r="U133" s="18">
        <f t="shared" si="125"/>
        <v>0.00260881817143721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0.0100588181714372</v>
      </c>
      <c r="AU133" s="25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spans="1:51">
      <c r="A134" s="6"/>
      <c r="B134" s="6"/>
      <c r="C134" s="9">
        <v>11</v>
      </c>
      <c r="D134" s="12">
        <v>16.9911206138333</v>
      </c>
      <c r="E134" s="13">
        <f t="shared" si="133"/>
        <v>21.8534798287097</v>
      </c>
      <c r="F134" s="9" t="s">
        <v>109</v>
      </c>
      <c r="G134" s="6">
        <v>12</v>
      </c>
      <c r="H134" s="11">
        <f t="shared" si="116"/>
        <v>16.9911206138333</v>
      </c>
      <c r="I134" s="11">
        <f t="shared" si="117"/>
        <v>290.141120613833</v>
      </c>
      <c r="J134" s="11">
        <f t="shared" si="118"/>
        <v>0.140539524519477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0.941718049018283</v>
      </c>
      <c r="P134" s="11">
        <f t="shared" si="121"/>
        <v>0.132348606840439</v>
      </c>
      <c r="Q134" s="16">
        <f t="shared" si="122"/>
        <v>0.0344106377785142</v>
      </c>
      <c r="R134" s="11">
        <f t="shared" si="123"/>
        <v>0.1355172</v>
      </c>
      <c r="S134" s="17">
        <f t="shared" si="124"/>
        <v>0.253920814321091</v>
      </c>
      <c r="T134" s="3">
        <v>0.01</v>
      </c>
      <c r="U134" s="18">
        <f t="shared" si="125"/>
        <v>0.00253920814321091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0.00998920814321091</v>
      </c>
      <c r="AU134" s="25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12.4246210172903</v>
      </c>
      <c r="E135" s="13">
        <f t="shared" si="133"/>
        <v>16.9911206138333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14</v>
      </c>
      <c r="E139" s="9"/>
      <c r="F139" s="9"/>
      <c r="G139" s="6">
        <v>1</v>
      </c>
      <c r="H139" s="11">
        <f t="shared" ref="H139:H150" si="135">E140</f>
        <v>14</v>
      </c>
      <c r="I139" s="11">
        <f t="shared" ref="I139:I150" si="136">H139+273.15</f>
        <v>287.15</v>
      </c>
      <c r="J139" s="11">
        <f t="shared" ref="J139:J150" si="137">EXP(($C$18*(I139-$C$16))/($C$19*I139*$C$16))</f>
        <v>0.0990793287932359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0.0282078849074343</v>
      </c>
      <c r="Q139" s="16">
        <f t="shared" ref="Q139:Q150" si="141">P139*$B$125</f>
        <v>0.00733405007593291</v>
      </c>
      <c r="R139" s="11">
        <f t="shared" ref="R139:R150" si="142">L139*$B$125</f>
        <v>0.074022</v>
      </c>
      <c r="S139" s="17">
        <f t="shared" ref="S139:S150" si="143">Q139/R139</f>
        <v>0.0990793287932359</v>
      </c>
      <c r="T139" s="3">
        <v>0.01</v>
      </c>
      <c r="U139" s="18">
        <f t="shared" ref="U139:U150" si="144">S139*T139</f>
        <v>0.000990793287932359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0.00648079328793236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0.1</v>
      </c>
      <c r="AX139" s="1">
        <f t="shared" ref="AX139:AX150" si="151">AW139*10000*AV139*0.67*AU139*AT139</f>
        <v>32.1413258108751</v>
      </c>
      <c r="AZ139" s="2">
        <f t="shared" ref="AZ139:AZ150" si="152">$E$12</f>
        <v>4.1</v>
      </c>
      <c r="BA139" s="1">
        <f t="shared" ref="BA139:BA150" si="153">AZ139*10000*AV139*0.67*AU139*AT139</f>
        <v>1317.79435824588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13.508935434129</v>
      </c>
      <c r="E140" s="13">
        <f t="shared" ref="E140:E151" si="154">D139</f>
        <v>14</v>
      </c>
      <c r="F140" s="9" t="s">
        <v>107</v>
      </c>
      <c r="G140" s="6">
        <v>2</v>
      </c>
      <c r="H140" s="11">
        <f t="shared" si="135"/>
        <v>13.508935434129</v>
      </c>
      <c r="I140" s="11">
        <f t="shared" si="136"/>
        <v>286.658935434129</v>
      </c>
      <c r="J140" s="11">
        <f t="shared" si="137"/>
        <v>0.0934880557052163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0.541192115092566</v>
      </c>
      <c r="P140" s="11">
        <f t="shared" si="140"/>
        <v>0.0505949986029976</v>
      </c>
      <c r="Q140" s="16">
        <f t="shared" si="141"/>
        <v>0.0131546996367794</v>
      </c>
      <c r="R140" s="11">
        <f t="shared" si="142"/>
        <v>0.074022</v>
      </c>
      <c r="S140" s="17">
        <f t="shared" si="143"/>
        <v>0.177713377600975</v>
      </c>
      <c r="T140" s="3">
        <v>0.01</v>
      </c>
      <c r="U140" s="18">
        <f t="shared" si="144"/>
        <v>0.00177713377600975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0.00726713377600975</v>
      </c>
      <c r="AU140" s="25">
        <f t="shared" si="148"/>
        <v>28.47</v>
      </c>
      <c r="AV140" s="1">
        <f t="shared" si="149"/>
        <v>0.26</v>
      </c>
      <c r="AW140" s="2">
        <f t="shared" si="150"/>
        <v>0.1</v>
      </c>
      <c r="AX140" s="1">
        <f t="shared" si="151"/>
        <v>36.0411610166422</v>
      </c>
      <c r="AZ140" s="2">
        <f t="shared" si="152"/>
        <v>4.1</v>
      </c>
      <c r="BA140" s="1">
        <f t="shared" si="153"/>
        <v>1477.68760168233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13.7407550111786</v>
      </c>
      <c r="E141" s="13">
        <f t="shared" si="154"/>
        <v>13.508935434129</v>
      </c>
      <c r="F141" s="9" t="s">
        <v>107</v>
      </c>
      <c r="G141" s="6">
        <v>3</v>
      </c>
      <c r="H141" s="11">
        <f t="shared" si="135"/>
        <v>13.7407550111786</v>
      </c>
      <c r="I141" s="11">
        <f t="shared" si="136"/>
        <v>286.890755011179</v>
      </c>
      <c r="J141" s="11">
        <f t="shared" si="137"/>
        <v>0.0960894937323329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0.775297116489568</v>
      </c>
      <c r="P141" s="11">
        <f t="shared" si="140"/>
        <v>0.0744979074156202</v>
      </c>
      <c r="Q141" s="16">
        <f t="shared" si="141"/>
        <v>0.0193694559280612</v>
      </c>
      <c r="R141" s="11">
        <f t="shared" si="142"/>
        <v>0.074022</v>
      </c>
      <c r="S141" s="17">
        <f t="shared" si="143"/>
        <v>0.261671610170777</v>
      </c>
      <c r="T141" s="3">
        <v>0.01</v>
      </c>
      <c r="U141" s="18">
        <f t="shared" si="144"/>
        <v>0.00261671610170777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0.00810671610170777</v>
      </c>
      <c r="AU141" s="25">
        <f t="shared" si="148"/>
        <v>28.47</v>
      </c>
      <c r="AV141" s="1">
        <f t="shared" si="149"/>
        <v>0.26</v>
      </c>
      <c r="AW141" s="2">
        <f t="shared" si="150"/>
        <v>0.1</v>
      </c>
      <c r="AX141" s="1">
        <f t="shared" si="151"/>
        <v>40.205047731801</v>
      </c>
      <c r="AZ141" s="2">
        <f t="shared" si="152"/>
        <v>4.1</v>
      </c>
      <c r="BA141" s="1">
        <f t="shared" si="153"/>
        <v>1648.40695700384</v>
      </c>
    </row>
    <row r="142" s="1" customFormat="1" spans="1:53">
      <c r="A142" s="6"/>
      <c r="B142" s="6"/>
      <c r="C142" s="9">
        <v>3</v>
      </c>
      <c r="D142" s="12">
        <v>15.6278656583871</v>
      </c>
      <c r="E142" s="13">
        <f t="shared" si="154"/>
        <v>13.7407550111786</v>
      </c>
      <c r="F142" s="9" t="s">
        <v>107</v>
      </c>
      <c r="G142" s="6">
        <v>4</v>
      </c>
      <c r="H142" s="11">
        <f t="shared" si="135"/>
        <v>15.6278656583871</v>
      </c>
      <c r="I142" s="11">
        <f t="shared" si="136"/>
        <v>288.777865658387</v>
      </c>
      <c r="J142" s="11">
        <f t="shared" si="137"/>
        <v>0.119948830678074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0.985499209073948</v>
      </c>
      <c r="P142" s="11">
        <f t="shared" si="140"/>
        <v>0.118209477762587</v>
      </c>
      <c r="Q142" s="16">
        <f t="shared" si="141"/>
        <v>0.0307344642182727</v>
      </c>
      <c r="R142" s="11">
        <f t="shared" si="142"/>
        <v>0.074022</v>
      </c>
      <c r="S142" s="17">
        <f t="shared" si="143"/>
        <v>0.415207157578459</v>
      </c>
      <c r="T142" s="3">
        <v>0.01</v>
      </c>
      <c r="U142" s="18">
        <f t="shared" si="144"/>
        <v>0.00415207157578459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0.0141020715757846</v>
      </c>
      <c r="AU142" s="25">
        <f t="shared" si="148"/>
        <v>28.47</v>
      </c>
      <c r="AV142" s="1">
        <f t="shared" si="149"/>
        <v>0.26</v>
      </c>
      <c r="AW142" s="2">
        <f t="shared" si="150"/>
        <v>0.1</v>
      </c>
      <c r="AX142" s="1">
        <f t="shared" si="151"/>
        <v>69.9388573262427</v>
      </c>
      <c r="AZ142" s="2">
        <f t="shared" si="152"/>
        <v>4.1</v>
      </c>
      <c r="BA142" s="1">
        <f t="shared" si="153"/>
        <v>2867.49315037595</v>
      </c>
    </row>
    <row r="143" s="1" customFormat="1" spans="1:53">
      <c r="A143" s="6"/>
      <c r="B143" s="6"/>
      <c r="C143" s="9">
        <v>4</v>
      </c>
      <c r="D143" s="12">
        <v>21.326820908</v>
      </c>
      <c r="E143" s="13">
        <f t="shared" si="154"/>
        <v>15.6278656583871</v>
      </c>
      <c r="F143" s="9" t="s">
        <v>107</v>
      </c>
      <c r="G143" s="6">
        <v>5</v>
      </c>
      <c r="H143" s="11">
        <f t="shared" si="135"/>
        <v>21.326820908</v>
      </c>
      <c r="I143" s="11">
        <f t="shared" si="136"/>
        <v>294.476820908</v>
      </c>
      <c r="J143" s="11">
        <f t="shared" si="137"/>
        <v>0.230347374771931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0.823925244745793</v>
      </c>
      <c r="O143" s="11">
        <f t="shared" si="155"/>
        <v>0.328064486565568</v>
      </c>
      <c r="P143" s="11">
        <f t="shared" si="140"/>
        <v>0.0755687932362799</v>
      </c>
      <c r="Q143" s="16">
        <f t="shared" si="141"/>
        <v>0.0196478862414328</v>
      </c>
      <c r="R143" s="11">
        <f t="shared" si="142"/>
        <v>0.074022</v>
      </c>
      <c r="S143" s="17">
        <f t="shared" si="143"/>
        <v>0.265433063703126</v>
      </c>
      <c r="T143" s="3">
        <v>0.01</v>
      </c>
      <c r="U143" s="18">
        <f t="shared" si="144"/>
        <v>0.00265433063703126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0.0126043306370313</v>
      </c>
      <c r="AU143" s="25">
        <f t="shared" si="148"/>
        <v>28.47</v>
      </c>
      <c r="AV143" s="1">
        <f t="shared" si="149"/>
        <v>0.26</v>
      </c>
      <c r="AW143" s="2">
        <f t="shared" si="150"/>
        <v>0.1</v>
      </c>
      <c r="AX143" s="1">
        <f t="shared" si="151"/>
        <v>62.51085008176</v>
      </c>
      <c r="AZ143" s="2">
        <f t="shared" si="152"/>
        <v>4.1</v>
      </c>
      <c r="BA143" s="1">
        <f t="shared" si="153"/>
        <v>2562.94485335216</v>
      </c>
    </row>
    <row r="144" s="1" customFormat="1" spans="1:53">
      <c r="A144" s="6"/>
      <c r="B144" s="6"/>
      <c r="C144" s="9">
        <v>5</v>
      </c>
      <c r="D144" s="12">
        <v>24.2177466016129</v>
      </c>
      <c r="E144" s="13">
        <f t="shared" si="154"/>
        <v>21.326820908</v>
      </c>
      <c r="F144" s="9" t="s">
        <v>109</v>
      </c>
      <c r="G144" s="6">
        <v>6</v>
      </c>
      <c r="H144" s="11">
        <f t="shared" si="135"/>
        <v>24.2177466016129</v>
      </c>
      <c r="I144" s="11">
        <f t="shared" si="136"/>
        <v>297.367746601613</v>
      </c>
      <c r="J144" s="11">
        <f t="shared" si="137"/>
        <v>0.317676721009187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0.537195693329288</v>
      </c>
      <c r="P144" s="11">
        <f t="shared" si="140"/>
        <v>0.170654566397105</v>
      </c>
      <c r="Q144" s="16">
        <f t="shared" si="141"/>
        <v>0.0443701872632473</v>
      </c>
      <c r="R144" s="11">
        <f t="shared" si="142"/>
        <v>0.074022</v>
      </c>
      <c r="S144" s="17">
        <f t="shared" si="143"/>
        <v>0.599418919554285</v>
      </c>
      <c r="T144" s="3">
        <v>0.01</v>
      </c>
      <c r="U144" s="18">
        <f t="shared" si="144"/>
        <v>0.00599418919554285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0.0159441891955429</v>
      </c>
      <c r="AU144" s="25">
        <f t="shared" si="148"/>
        <v>28.47</v>
      </c>
      <c r="AV144" s="1">
        <f t="shared" si="149"/>
        <v>0.26</v>
      </c>
      <c r="AW144" s="2">
        <f t="shared" si="150"/>
        <v>0.1</v>
      </c>
      <c r="AX144" s="1">
        <f t="shared" si="151"/>
        <v>79.0747917663757</v>
      </c>
      <c r="AZ144" s="2">
        <f t="shared" si="152"/>
        <v>4.1</v>
      </c>
      <c r="BA144" s="1">
        <f t="shared" si="153"/>
        <v>3242.0664624214</v>
      </c>
    </row>
    <row r="145" s="1" customFormat="1" spans="1:53">
      <c r="A145" s="6"/>
      <c r="B145" s="6"/>
      <c r="C145" s="9">
        <v>6</v>
      </c>
      <c r="D145" s="12">
        <v>26.0928825643333</v>
      </c>
      <c r="E145" s="13">
        <f t="shared" si="154"/>
        <v>24.2177466016129</v>
      </c>
      <c r="F145" s="9" t="s">
        <v>107</v>
      </c>
      <c r="G145" s="6">
        <v>7</v>
      </c>
      <c r="H145" s="11">
        <f t="shared" si="135"/>
        <v>26.0928825643333</v>
      </c>
      <c r="I145" s="11">
        <f t="shared" si="136"/>
        <v>299.242882564333</v>
      </c>
      <c r="J145" s="11">
        <f t="shared" si="137"/>
        <v>0.390025564082876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0.651241126932183</v>
      </c>
      <c r="P145" s="11">
        <f t="shared" si="140"/>
        <v>0.254000687885693</v>
      </c>
      <c r="Q145" s="16">
        <f t="shared" si="141"/>
        <v>0.0660401788502801</v>
      </c>
      <c r="R145" s="11">
        <f t="shared" si="142"/>
        <v>0.074022</v>
      </c>
      <c r="S145" s="17">
        <f t="shared" si="143"/>
        <v>0.892169609714411</v>
      </c>
      <c r="T145" s="3">
        <v>0.01</v>
      </c>
      <c r="U145" s="18">
        <f t="shared" si="144"/>
        <v>0.00892169609714411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0.0238216960971441</v>
      </c>
      <c r="AU145" s="25">
        <f t="shared" si="148"/>
        <v>28.47</v>
      </c>
      <c r="AV145" s="1">
        <f t="shared" si="149"/>
        <v>0.26</v>
      </c>
      <c r="AW145" s="2">
        <f t="shared" si="150"/>
        <v>0.1</v>
      </c>
      <c r="AX145" s="1">
        <f t="shared" si="151"/>
        <v>118.143082429688</v>
      </c>
      <c r="AZ145" s="2">
        <f t="shared" si="152"/>
        <v>4.1</v>
      </c>
      <c r="BA145" s="1">
        <f t="shared" si="153"/>
        <v>4843.86637961719</v>
      </c>
    </row>
    <row r="146" s="1" customFormat="1" spans="1:53">
      <c r="A146" s="6"/>
      <c r="B146" s="6"/>
      <c r="C146" s="9">
        <v>7</v>
      </c>
      <c r="D146" s="12">
        <v>26.9268735367742</v>
      </c>
      <c r="E146" s="13">
        <f t="shared" si="154"/>
        <v>26.0928825643333</v>
      </c>
      <c r="F146" s="9" t="s">
        <v>107</v>
      </c>
      <c r="G146" s="6">
        <v>8</v>
      </c>
      <c r="H146" s="11">
        <f t="shared" si="135"/>
        <v>26.9268735367742</v>
      </c>
      <c r="I146" s="11">
        <f t="shared" si="136"/>
        <v>300.076873536774</v>
      </c>
      <c r="J146" s="11">
        <f t="shared" si="137"/>
        <v>0.426940218136379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0.681940439046491</v>
      </c>
      <c r="P146" s="11">
        <f t="shared" si="140"/>
        <v>0.291147799802527</v>
      </c>
      <c r="Q146" s="16">
        <f t="shared" si="141"/>
        <v>0.075698427948657</v>
      </c>
      <c r="R146" s="11">
        <f t="shared" si="142"/>
        <v>0.074022</v>
      </c>
      <c r="S146" s="17">
        <f t="shared" si="143"/>
        <v>1.02264769863901</v>
      </c>
      <c r="T146" s="3">
        <v>0.01</v>
      </c>
      <c r="U146" s="18">
        <f t="shared" si="144"/>
        <v>0.0102264769863901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0.0251264769863901</v>
      </c>
      <c r="AU146" s="25">
        <f t="shared" si="148"/>
        <v>28.47</v>
      </c>
      <c r="AV146" s="1">
        <f t="shared" si="149"/>
        <v>0.26</v>
      </c>
      <c r="AW146" s="2">
        <f t="shared" si="150"/>
        <v>0.1</v>
      </c>
      <c r="AX146" s="1">
        <f t="shared" si="151"/>
        <v>124.6141093256</v>
      </c>
      <c r="AZ146" s="2">
        <f t="shared" si="152"/>
        <v>4.1</v>
      </c>
      <c r="BA146" s="1">
        <f t="shared" si="153"/>
        <v>5109.17848234961</v>
      </c>
    </row>
    <row r="147" s="1" customFormat="1" spans="1:53">
      <c r="A147" s="6"/>
      <c r="B147" s="6"/>
      <c r="C147" s="9">
        <v>8</v>
      </c>
      <c r="D147" s="12">
        <v>27.0730894122581</v>
      </c>
      <c r="E147" s="13">
        <f t="shared" si="154"/>
        <v>26.9268735367742</v>
      </c>
      <c r="F147" s="9" t="s">
        <v>107</v>
      </c>
      <c r="G147" s="6">
        <v>9</v>
      </c>
      <c r="H147" s="11">
        <f t="shared" si="135"/>
        <v>27.0730894122581</v>
      </c>
      <c r="I147" s="11">
        <f t="shared" si="136"/>
        <v>300.223089412258</v>
      </c>
      <c r="J147" s="11">
        <f t="shared" si="137"/>
        <v>0.433740654730073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0.675492639243964</v>
      </c>
      <c r="P147" s="11">
        <f t="shared" si="140"/>
        <v>0.292988619611022</v>
      </c>
      <c r="Q147" s="16">
        <f t="shared" si="141"/>
        <v>0.0761770410988657</v>
      </c>
      <c r="R147" s="11">
        <f t="shared" si="142"/>
        <v>0.074022</v>
      </c>
      <c r="S147" s="17">
        <f t="shared" si="143"/>
        <v>1.0291135216404</v>
      </c>
      <c r="T147" s="3">
        <v>0.01</v>
      </c>
      <c r="U147" s="18">
        <f t="shared" si="144"/>
        <v>0.010291135216404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0.020241135216404</v>
      </c>
      <c r="AU147" s="25">
        <f t="shared" si="148"/>
        <v>28.47</v>
      </c>
      <c r="AV147" s="1">
        <f t="shared" si="149"/>
        <v>0.26</v>
      </c>
      <c r="AW147" s="2">
        <f t="shared" si="150"/>
        <v>0.1</v>
      </c>
      <c r="AX147" s="1">
        <f t="shared" si="151"/>
        <v>100.38538383624</v>
      </c>
      <c r="AZ147" s="2">
        <f t="shared" si="152"/>
        <v>4.1</v>
      </c>
      <c r="BA147" s="1">
        <f t="shared" si="153"/>
        <v>4115.80073728584</v>
      </c>
    </row>
    <row r="148" s="1" customFormat="1" spans="1:53">
      <c r="A148" s="6"/>
      <c r="B148" s="6"/>
      <c r="C148" s="9">
        <v>9</v>
      </c>
      <c r="D148" s="12">
        <v>26.83589385</v>
      </c>
      <c r="E148" s="13">
        <f t="shared" si="154"/>
        <v>27.0730894122581</v>
      </c>
      <c r="F148" s="9" t="s">
        <v>107</v>
      </c>
      <c r="G148" s="6">
        <v>10</v>
      </c>
      <c r="H148" s="11">
        <f t="shared" si="135"/>
        <v>26.83589385</v>
      </c>
      <c r="I148" s="11">
        <f t="shared" si="136"/>
        <v>299.98589385</v>
      </c>
      <c r="J148" s="11">
        <f t="shared" si="137"/>
        <v>0.422759424060161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0.667204019632942</v>
      </c>
      <c r="P148" s="11">
        <f t="shared" si="140"/>
        <v>0.282066787070647</v>
      </c>
      <c r="Q148" s="16">
        <f t="shared" si="141"/>
        <v>0.0733373646383681</v>
      </c>
      <c r="R148" s="11">
        <f t="shared" si="142"/>
        <v>0.074022</v>
      </c>
      <c r="S148" s="17">
        <f t="shared" si="143"/>
        <v>0.990750920515092</v>
      </c>
      <c r="T148" s="3">
        <v>0.01</v>
      </c>
      <c r="U148" s="18">
        <f t="shared" si="144"/>
        <v>0.00990750920515092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0.0198575092051509</v>
      </c>
      <c r="AU148" s="25">
        <f t="shared" si="148"/>
        <v>28.47</v>
      </c>
      <c r="AV148" s="1">
        <f t="shared" si="149"/>
        <v>0.26</v>
      </c>
      <c r="AW148" s="2">
        <f t="shared" si="150"/>
        <v>0.1</v>
      </c>
      <c r="AX148" s="1">
        <f t="shared" si="151"/>
        <v>98.4828006077067</v>
      </c>
      <c r="AZ148" s="2">
        <f t="shared" si="152"/>
        <v>4.1</v>
      </c>
      <c r="BA148" s="1">
        <f t="shared" si="153"/>
        <v>4037.79482491597</v>
      </c>
    </row>
    <row r="149" s="1" customFormat="1" spans="1:53">
      <c r="A149" s="6"/>
      <c r="B149" s="6"/>
      <c r="C149" s="9">
        <v>10</v>
      </c>
      <c r="D149" s="12">
        <v>21.8534798287097</v>
      </c>
      <c r="E149" s="13">
        <f t="shared" si="154"/>
        <v>26.83589385</v>
      </c>
      <c r="F149" s="9" t="s">
        <v>107</v>
      </c>
      <c r="G149" s="6">
        <v>11</v>
      </c>
      <c r="H149" s="11">
        <f t="shared" si="135"/>
        <v>21.8534798287097</v>
      </c>
      <c r="I149" s="11">
        <f t="shared" si="136"/>
        <v>295.00347982871</v>
      </c>
      <c r="J149" s="11">
        <f t="shared" si="137"/>
        <v>0.244353928853526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0.36588037093418</v>
      </c>
      <c r="O149" s="11">
        <f t="shared" si="155"/>
        <v>0.303956861628115</v>
      </c>
      <c r="P149" s="11">
        <f t="shared" si="140"/>
        <v>0.0742730533408173</v>
      </c>
      <c r="Q149" s="16">
        <f t="shared" si="141"/>
        <v>0.0193109938686125</v>
      </c>
      <c r="R149" s="11">
        <f t="shared" si="142"/>
        <v>0.074022</v>
      </c>
      <c r="S149" s="17">
        <f t="shared" si="143"/>
        <v>0.260881817143721</v>
      </c>
      <c r="T149" s="3">
        <v>0.01</v>
      </c>
      <c r="U149" s="18">
        <f t="shared" si="144"/>
        <v>0.00260881817143721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0.00809881817143721</v>
      </c>
      <c r="AU149" s="25">
        <f t="shared" si="148"/>
        <v>28.47</v>
      </c>
      <c r="AV149" s="1">
        <f t="shared" si="149"/>
        <v>0.26</v>
      </c>
      <c r="AW149" s="2">
        <f t="shared" si="150"/>
        <v>0.1</v>
      </c>
      <c r="AX149" s="1">
        <f t="shared" si="151"/>
        <v>40.1658781519704</v>
      </c>
      <c r="AZ149" s="2">
        <f t="shared" si="152"/>
        <v>4.1</v>
      </c>
      <c r="BA149" s="1">
        <f t="shared" si="153"/>
        <v>1646.80100423079</v>
      </c>
    </row>
    <row r="150" s="1" customFormat="1" spans="1:54">
      <c r="A150" s="6"/>
      <c r="B150" s="6"/>
      <c r="C150" s="9">
        <v>11</v>
      </c>
      <c r="D150" s="12">
        <v>16.9911206138333</v>
      </c>
      <c r="E150" s="13">
        <f t="shared" si="154"/>
        <v>21.8534798287097</v>
      </c>
      <c r="F150" s="9" t="s">
        <v>109</v>
      </c>
      <c r="G150" s="6">
        <v>12</v>
      </c>
      <c r="H150" s="11">
        <f t="shared" si="135"/>
        <v>16.9911206138333</v>
      </c>
      <c r="I150" s="11">
        <f t="shared" si="136"/>
        <v>290.141120613833</v>
      </c>
      <c r="J150" s="11">
        <f t="shared" si="137"/>
        <v>0.140539524519477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0.514383808287297</v>
      </c>
      <c r="P150" s="11">
        <f t="shared" si="140"/>
        <v>0.0722912558372146</v>
      </c>
      <c r="Q150" s="16">
        <f t="shared" si="141"/>
        <v>0.0187957265176758</v>
      </c>
      <c r="R150" s="11">
        <f t="shared" si="142"/>
        <v>0.074022</v>
      </c>
      <c r="S150" s="17">
        <f t="shared" si="143"/>
        <v>0.253920814321091</v>
      </c>
      <c r="T150" s="3">
        <v>0.01</v>
      </c>
      <c r="U150" s="18">
        <f t="shared" si="144"/>
        <v>0.00253920814321091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0.00802920814321091</v>
      </c>
      <c r="AU150" s="25">
        <f t="shared" si="148"/>
        <v>28.47</v>
      </c>
      <c r="AV150" s="1">
        <f t="shared" si="149"/>
        <v>0.26</v>
      </c>
      <c r="AW150" s="2">
        <f t="shared" si="150"/>
        <v>0.1</v>
      </c>
      <c r="AX150" s="1">
        <f t="shared" si="151"/>
        <v>39.8206490268428</v>
      </c>
      <c r="AY150" s="1">
        <f>SUM(AX139:AX150)</f>
        <v>841.523937111744</v>
      </c>
      <c r="AZ150" s="2">
        <f t="shared" si="152"/>
        <v>4.1</v>
      </c>
      <c r="BA150" s="1">
        <f t="shared" si="153"/>
        <v>1632.64661010055</v>
      </c>
      <c r="BB150" s="1">
        <f>SUM(BA139:BA150)</f>
        <v>34502.4814215815</v>
      </c>
    </row>
    <row r="151" s="1" customFormat="1" spans="1:46">
      <c r="A151" s="6"/>
      <c r="B151" s="6"/>
      <c r="C151" s="9">
        <v>12</v>
      </c>
      <c r="D151" s="12">
        <v>12.4246210172903</v>
      </c>
      <c r="E151" s="13">
        <f t="shared" si="154"/>
        <v>16.9911206138333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84.2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40</v>
      </c>
      <c r="C4" s="3"/>
      <c r="D4" s="3"/>
      <c r="E4" s="3">
        <v>0.1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19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121.6</v>
      </c>
      <c r="F7" s="3">
        <v>91.104</v>
      </c>
      <c r="G7" s="3">
        <v>0.13</v>
      </c>
      <c r="L7" s="2"/>
    </row>
    <row r="8" s="1" customFormat="1" spans="1:12">
      <c r="A8" s="4"/>
      <c r="B8" s="5" t="s">
        <v>44</v>
      </c>
      <c r="C8" s="3"/>
      <c r="D8" s="3"/>
      <c r="E8" s="3">
        <v>0.2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752.14</v>
      </c>
      <c r="F9" s="3">
        <v>134.758</v>
      </c>
      <c r="G9" s="3">
        <v>0.29</v>
      </c>
      <c r="L9" s="2"/>
    </row>
    <row r="10" s="1" customFormat="1" spans="1:12">
      <c r="A10" s="4" t="s">
        <v>46</v>
      </c>
      <c r="B10" s="5"/>
      <c r="C10" s="3"/>
      <c r="D10" s="3"/>
      <c r="E10" s="3">
        <v>1.7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25915442.9057964</v>
      </c>
      <c r="J16" s="7" t="s">
        <v>35</v>
      </c>
      <c r="K16" s="7">
        <f>I16/(10000*1000)</f>
        <v>2.59154429057964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12812492.115632</v>
      </c>
      <c r="J17" s="7" t="s">
        <v>35</v>
      </c>
      <c r="K17" s="7">
        <f>I17/(10000*1000)</f>
        <v>1.2812492115632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20</v>
      </c>
      <c r="E29" s="9"/>
      <c r="F29" s="9"/>
      <c r="G29" s="6">
        <v>1</v>
      </c>
      <c r="H29" s="11">
        <f t="shared" ref="H29:H40" si="0">E30</f>
        <v>20</v>
      </c>
      <c r="I29" s="11">
        <f t="shared" ref="I29:I40" si="1">H29+273.15</f>
        <v>293.15</v>
      </c>
      <c r="J29" s="11">
        <f t="shared" ref="J29:J40" si="2">EXP(($C$18*(I29-$C$16))/($C$19*I29*$C$16))</f>
        <v>0.198330520254678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0.197023191575333</v>
      </c>
      <c r="Q29" s="16">
        <f t="shared" ref="Q29:Q40" si="6">P29*$B$31</f>
        <v>0.0256130149047933</v>
      </c>
      <c r="R29" s="11">
        <f t="shared" ref="R29:R40" si="7">L29*$B$31</f>
        <v>0.129143083333333</v>
      </c>
      <c r="S29" s="17">
        <f t="shared" ref="S29:S40" si="8">Q29/R29</f>
        <v>0.198330520254679</v>
      </c>
      <c r="T29" s="3">
        <v>0.01</v>
      </c>
      <c r="U29" s="18">
        <f t="shared" ref="U29:U40" si="9">S29*T29</f>
        <v>0.00198330520254679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0.0238833052025468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0.00833333333333333</v>
      </c>
      <c r="AU29" s="1">
        <f t="shared" ref="AU29:AU40" si="17">AT29*10000*AS29*0.67*AR29*AQ29</f>
        <v>17.2210305134343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20.2418172558065</v>
      </c>
      <c r="E30" s="13">
        <f t="shared" ref="E30:E41" si="18">D29</f>
        <v>20</v>
      </c>
      <c r="F30" s="9" t="s">
        <v>107</v>
      </c>
      <c r="G30" s="6">
        <v>2</v>
      </c>
      <c r="H30" s="11">
        <f t="shared" si="0"/>
        <v>20.2418172558065</v>
      </c>
      <c r="I30" s="11">
        <f t="shared" si="1"/>
        <v>293.391817255806</v>
      </c>
      <c r="J30" s="11">
        <f t="shared" si="2"/>
        <v>0.2038349562523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1.78979347509133</v>
      </c>
      <c r="P30" s="11">
        <f t="shared" si="5"/>
        <v>0.364822474695893</v>
      </c>
      <c r="Q30" s="16">
        <f t="shared" si="6"/>
        <v>0.0474269217104661</v>
      </c>
      <c r="R30" s="11">
        <f t="shared" si="7"/>
        <v>0.129143083333333</v>
      </c>
      <c r="S30" s="17">
        <f t="shared" si="8"/>
        <v>0.367243219584992</v>
      </c>
      <c r="T30" s="3">
        <v>0.01</v>
      </c>
      <c r="U30" s="18">
        <f t="shared" si="9"/>
        <v>0.00367243219584992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0.0255724321958499</v>
      </c>
      <c r="AR30" s="25">
        <f t="shared" si="15"/>
        <v>99.3408333333333</v>
      </c>
      <c r="AS30" s="1">
        <f t="shared" si="16"/>
        <v>0.13</v>
      </c>
      <c r="AT30" s="2">
        <f>$E$4/12</f>
        <v>0.00833333333333333</v>
      </c>
      <c r="AU30" s="1">
        <f t="shared" si="17"/>
        <v>18.4389736434177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19.0826252942857</v>
      </c>
      <c r="E31" s="13">
        <f t="shared" si="18"/>
        <v>20.2418172558065</v>
      </c>
      <c r="F31" s="9" t="s">
        <v>107</v>
      </c>
      <c r="G31" s="6">
        <v>3</v>
      </c>
      <c r="H31" s="11">
        <f t="shared" si="0"/>
        <v>19.0826252942857</v>
      </c>
      <c r="I31" s="11">
        <f t="shared" si="1"/>
        <v>292.232625294286</v>
      </c>
      <c r="J31" s="11">
        <f t="shared" si="2"/>
        <v>0.178692891335384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2.41837933372877</v>
      </c>
      <c r="P31" s="11">
        <f t="shared" si="5"/>
        <v>0.432147195489735</v>
      </c>
      <c r="Q31" s="16">
        <f t="shared" si="6"/>
        <v>0.0561791354136656</v>
      </c>
      <c r="R31" s="11">
        <f t="shared" si="7"/>
        <v>0.129143083333333</v>
      </c>
      <c r="S31" s="17">
        <f t="shared" si="8"/>
        <v>0.435014667170837</v>
      </c>
      <c r="T31" s="3">
        <v>0.01</v>
      </c>
      <c r="U31" s="18">
        <f t="shared" si="9"/>
        <v>0.00435014667170837</v>
      </c>
      <c r="V31" s="17"/>
      <c r="W31" s="3"/>
      <c r="X31" s="18"/>
      <c r="Y31" s="19">
        <v>0.04</v>
      </c>
      <c r="Z31" s="3">
        <v>0.21</v>
      </c>
      <c r="AA31" s="20">
        <f t="shared" si="10"/>
        <v>0.0084</v>
      </c>
      <c r="AB31" s="3">
        <v>0.015</v>
      </c>
      <c r="AC31" s="3">
        <v>0.29</v>
      </c>
      <c r="AD31" s="20">
        <f t="shared" si="11"/>
        <v>0.00435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0.0319001466717084</v>
      </c>
      <c r="AR31" s="25">
        <f t="shared" si="15"/>
        <v>99.3408333333333</v>
      </c>
      <c r="AS31" s="1">
        <f t="shared" si="16"/>
        <v>0.13</v>
      </c>
      <c r="AT31" s="2">
        <f>$E$4/12</f>
        <v>0.00833333333333333</v>
      </c>
      <c r="AU31" s="1">
        <f t="shared" si="17"/>
        <v>23.0015650914991</v>
      </c>
    </row>
    <row r="32" s="1" customFormat="1" spans="1:47">
      <c r="A32" s="6"/>
      <c r="B32" s="6"/>
      <c r="C32" s="9">
        <v>3</v>
      </c>
      <c r="D32" s="12">
        <v>22.7804802774194</v>
      </c>
      <c r="E32" s="13">
        <f t="shared" si="18"/>
        <v>19.0826252942857</v>
      </c>
      <c r="F32" s="9" t="s">
        <v>107</v>
      </c>
      <c r="G32" s="6">
        <v>4</v>
      </c>
      <c r="H32" s="11">
        <f t="shared" si="0"/>
        <v>22.7804802774194</v>
      </c>
      <c r="I32" s="11">
        <f t="shared" si="1"/>
        <v>295.930480277419</v>
      </c>
      <c r="J32" s="11">
        <f t="shared" si="2"/>
        <v>0.27096991021638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2.97964047157237</v>
      </c>
      <c r="P32" s="11">
        <f t="shared" si="5"/>
        <v>0.807392911059058</v>
      </c>
      <c r="Q32" s="16">
        <f t="shared" si="6"/>
        <v>0.104961078437678</v>
      </c>
      <c r="R32" s="11">
        <f t="shared" si="7"/>
        <v>0.129143083333333</v>
      </c>
      <c r="S32" s="17">
        <f t="shared" si="8"/>
        <v>0.812750290054335</v>
      </c>
      <c r="T32" s="3">
        <v>0.01</v>
      </c>
      <c r="U32" s="18">
        <f t="shared" si="9"/>
        <v>0.00812750290054335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0.0356775029005433</v>
      </c>
      <c r="AR32" s="25">
        <f t="shared" si="15"/>
        <v>99.3408333333333</v>
      </c>
      <c r="AS32" s="1">
        <f t="shared" si="16"/>
        <v>0.13</v>
      </c>
      <c r="AT32" s="2">
        <f>$E$4/12</f>
        <v>0.00833333333333333</v>
      </c>
      <c r="AU32" s="1">
        <f t="shared" si="17"/>
        <v>25.7252235770064</v>
      </c>
    </row>
    <row r="33" s="1" customFormat="1" spans="1:47">
      <c r="A33" s="6"/>
      <c r="B33" s="6"/>
      <c r="C33" s="9">
        <v>4</v>
      </c>
      <c r="D33" s="12">
        <v>25.0043352933333</v>
      </c>
      <c r="E33" s="13">
        <f t="shared" si="18"/>
        <v>22.7804802774194</v>
      </c>
      <c r="F33" s="9" t="s">
        <v>107</v>
      </c>
      <c r="G33" s="6">
        <v>5</v>
      </c>
      <c r="H33" s="11">
        <f t="shared" si="0"/>
        <v>25.0043352933333</v>
      </c>
      <c r="I33" s="11">
        <f t="shared" si="1"/>
        <v>298.154335293333</v>
      </c>
      <c r="J33" s="11">
        <f t="shared" si="2"/>
        <v>0.346338736336679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2.06363518248765</v>
      </c>
      <c r="O33" s="11">
        <f t="shared" si="19"/>
        <v>1.102020711359</v>
      </c>
      <c r="P33" s="11">
        <f t="shared" si="5"/>
        <v>0.381672460588924</v>
      </c>
      <c r="Q33" s="16">
        <f t="shared" si="6"/>
        <v>0.0496174198765601</v>
      </c>
      <c r="R33" s="11">
        <f t="shared" si="7"/>
        <v>0.129143083333333</v>
      </c>
      <c r="S33" s="17">
        <f t="shared" si="8"/>
        <v>0.384205011959424</v>
      </c>
      <c r="T33" s="3">
        <v>0.01</v>
      </c>
      <c r="U33" s="18">
        <f t="shared" si="9"/>
        <v>0.00384205011959424</v>
      </c>
      <c r="V33" s="17"/>
      <c r="W33" s="3"/>
      <c r="X33" s="18"/>
      <c r="Y33" s="19">
        <v>0.05</v>
      </c>
      <c r="Z33" s="3">
        <v>0.21</v>
      </c>
      <c r="AA33" s="20">
        <f t="shared" si="10"/>
        <v>0.0105</v>
      </c>
      <c r="AB33" s="3">
        <v>0.02</v>
      </c>
      <c r="AC33" s="3">
        <v>0.29</v>
      </c>
      <c r="AD33" s="20">
        <f t="shared" si="11"/>
        <v>0.0058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0.0368420501195942</v>
      </c>
      <c r="AR33" s="25">
        <f t="shared" si="15"/>
        <v>99.3408333333333</v>
      </c>
      <c r="AS33" s="1">
        <f t="shared" si="16"/>
        <v>0.13</v>
      </c>
      <c r="AT33" s="2">
        <f>$E$4/12</f>
        <v>0.00833333333333333</v>
      </c>
      <c r="AU33" s="1">
        <f t="shared" si="17"/>
        <v>26.5649190472746</v>
      </c>
    </row>
    <row r="34" s="1" customFormat="1" spans="1:47">
      <c r="A34" s="6"/>
      <c r="B34" s="6"/>
      <c r="C34" s="9">
        <v>5</v>
      </c>
      <c r="D34" s="12">
        <v>26.8562345851613</v>
      </c>
      <c r="E34" s="13">
        <f t="shared" si="18"/>
        <v>25.0043352933333</v>
      </c>
      <c r="F34" s="9" t="s">
        <v>109</v>
      </c>
      <c r="G34" s="6">
        <v>6</v>
      </c>
      <c r="H34" s="11">
        <f t="shared" si="0"/>
        <v>26.8562345851613</v>
      </c>
      <c r="I34" s="11">
        <f t="shared" si="1"/>
        <v>300.006234585161</v>
      </c>
      <c r="J34" s="11">
        <f t="shared" si="2"/>
        <v>0.423690794707659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1.71375658410341</v>
      </c>
      <c r="P34" s="11">
        <f t="shared" si="5"/>
        <v>0.726102889054256</v>
      </c>
      <c r="Q34" s="16">
        <f t="shared" si="6"/>
        <v>0.0943933755770533</v>
      </c>
      <c r="R34" s="11">
        <f t="shared" si="7"/>
        <v>0.129143083333333</v>
      </c>
      <c r="S34" s="17">
        <f t="shared" si="8"/>
        <v>0.73092087582742</v>
      </c>
      <c r="T34" s="3">
        <v>0.01</v>
      </c>
      <c r="U34" s="18">
        <f t="shared" si="9"/>
        <v>0.0073092087582742</v>
      </c>
      <c r="V34" s="17"/>
      <c r="W34" s="3"/>
      <c r="X34" s="18"/>
      <c r="Y34" s="19">
        <v>0.05</v>
      </c>
      <c r="Z34" s="3">
        <v>0.21</v>
      </c>
      <c r="AA34" s="20">
        <f t="shared" si="10"/>
        <v>0.0105</v>
      </c>
      <c r="AB34" s="3">
        <v>0.02</v>
      </c>
      <c r="AC34" s="3">
        <v>0.29</v>
      </c>
      <c r="AD34" s="20">
        <f t="shared" si="11"/>
        <v>0.0058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0.0403092087582742</v>
      </c>
      <c r="AR34" s="25">
        <f t="shared" si="15"/>
        <v>99.3408333333333</v>
      </c>
      <c r="AS34" s="1">
        <f t="shared" si="16"/>
        <v>0.13</v>
      </c>
      <c r="AT34" s="2">
        <f>$E$4/12</f>
        <v>0.00833333333333333</v>
      </c>
      <c r="AU34" s="1">
        <f t="shared" si="17"/>
        <v>29.0649099072188</v>
      </c>
    </row>
    <row r="35" s="1" customFormat="1" spans="1:47">
      <c r="A35" s="6"/>
      <c r="B35" s="6"/>
      <c r="C35" s="9">
        <v>6</v>
      </c>
      <c r="D35" s="12">
        <v>28.6783108856667</v>
      </c>
      <c r="E35" s="13">
        <f t="shared" si="18"/>
        <v>26.8562345851613</v>
      </c>
      <c r="F35" s="9" t="s">
        <v>107</v>
      </c>
      <c r="G35" s="6">
        <v>7</v>
      </c>
      <c r="H35" s="11">
        <f t="shared" si="0"/>
        <v>28.6783108856667</v>
      </c>
      <c r="I35" s="11">
        <f t="shared" si="1"/>
        <v>301.828310885667</v>
      </c>
      <c r="J35" s="11">
        <f t="shared" si="2"/>
        <v>0.515393110435854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1.98106202838248</v>
      </c>
      <c r="P35" s="11">
        <f t="shared" si="5"/>
        <v>1.02102572077441</v>
      </c>
      <c r="Q35" s="16">
        <f t="shared" si="6"/>
        <v>0.132733343700673</v>
      </c>
      <c r="R35" s="11">
        <f t="shared" si="7"/>
        <v>0.129143083333333</v>
      </c>
      <c r="S35" s="17">
        <f t="shared" si="8"/>
        <v>1.02780063999303</v>
      </c>
      <c r="T35" s="3">
        <v>0.01</v>
      </c>
      <c r="U35" s="18">
        <f t="shared" si="9"/>
        <v>0.0102780063999303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0.0432780063999303</v>
      </c>
      <c r="AR35" s="25">
        <f t="shared" si="15"/>
        <v>99.3408333333333</v>
      </c>
      <c r="AS35" s="1">
        <f t="shared" si="16"/>
        <v>0.13</v>
      </c>
      <c r="AT35" s="2">
        <f>$E$4/12</f>
        <v>0.00833333333333333</v>
      </c>
      <c r="AU35" s="1">
        <f t="shared" si="17"/>
        <v>31.2055581274543</v>
      </c>
    </row>
    <row r="36" s="1" customFormat="1" spans="1:47">
      <c r="A36" s="6"/>
      <c r="B36" s="6"/>
      <c r="C36" s="9">
        <v>7</v>
      </c>
      <c r="D36" s="12">
        <v>27.4341554877419</v>
      </c>
      <c r="E36" s="13">
        <f t="shared" si="18"/>
        <v>28.6783108856667</v>
      </c>
      <c r="F36" s="9" t="s">
        <v>107</v>
      </c>
      <c r="G36" s="6">
        <v>8</v>
      </c>
      <c r="H36" s="11">
        <f t="shared" si="0"/>
        <v>27.4341554877419</v>
      </c>
      <c r="I36" s="11">
        <f t="shared" si="1"/>
        <v>300.584155487742</v>
      </c>
      <c r="J36" s="11">
        <f t="shared" si="2"/>
        <v>0.45097161206736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1.95344464094141</v>
      </c>
      <c r="P36" s="11">
        <f t="shared" si="5"/>
        <v>0.880948078809691</v>
      </c>
      <c r="Q36" s="16">
        <f t="shared" si="6"/>
        <v>0.11452325024526</v>
      </c>
      <c r="R36" s="11">
        <f t="shared" si="7"/>
        <v>0.129143083333333</v>
      </c>
      <c r="S36" s="17">
        <f t="shared" si="8"/>
        <v>0.886793526136141</v>
      </c>
      <c r="T36" s="3">
        <v>0.01</v>
      </c>
      <c r="U36" s="18">
        <f t="shared" si="9"/>
        <v>0.00886793526136141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0.0418679352613614</v>
      </c>
      <c r="AR36" s="25">
        <f t="shared" si="15"/>
        <v>99.3408333333333</v>
      </c>
      <c r="AS36" s="1">
        <f t="shared" si="16"/>
        <v>0.13</v>
      </c>
      <c r="AT36" s="2">
        <f>$E$4/12</f>
        <v>0.00833333333333333</v>
      </c>
      <c r="AU36" s="1">
        <f t="shared" si="17"/>
        <v>30.188827909527</v>
      </c>
    </row>
    <row r="37" s="1" customFormat="1" spans="1:47">
      <c r="A37" s="6"/>
      <c r="B37" s="6"/>
      <c r="C37" s="9">
        <v>8</v>
      </c>
      <c r="D37" s="12">
        <v>28.2125484180645</v>
      </c>
      <c r="E37" s="13">
        <f t="shared" si="18"/>
        <v>27.4341554877419</v>
      </c>
      <c r="F37" s="9" t="s">
        <v>107</v>
      </c>
      <c r="G37" s="6">
        <v>9</v>
      </c>
      <c r="H37" s="11">
        <f t="shared" si="0"/>
        <v>28.2125484180645</v>
      </c>
      <c r="I37" s="11">
        <f t="shared" si="1"/>
        <v>301.362548418064</v>
      </c>
      <c r="J37" s="11">
        <f t="shared" si="2"/>
        <v>0.490326930155334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2.06590489546505</v>
      </c>
      <c r="P37" s="11">
        <f t="shared" si="5"/>
        <v>1.01296880538625</v>
      </c>
      <c r="Q37" s="16">
        <f t="shared" si="6"/>
        <v>0.131685944700213</v>
      </c>
      <c r="R37" s="11">
        <f t="shared" si="7"/>
        <v>0.129143083333333</v>
      </c>
      <c r="S37" s="17">
        <f t="shared" si="8"/>
        <v>1.01969026370786</v>
      </c>
      <c r="T37" s="3">
        <v>0.01</v>
      </c>
      <c r="U37" s="18">
        <f t="shared" si="9"/>
        <v>0.0101969026370786</v>
      </c>
      <c r="V37" s="17"/>
      <c r="W37" s="3"/>
      <c r="X37" s="18"/>
      <c r="Y37" s="19">
        <v>0.05</v>
      </c>
      <c r="Z37" s="3">
        <v>0.21</v>
      </c>
      <c r="AA37" s="20">
        <f t="shared" si="10"/>
        <v>0.0105</v>
      </c>
      <c r="AB37" s="3">
        <v>0.02</v>
      </c>
      <c r="AC37" s="3">
        <v>0.29</v>
      </c>
      <c r="AD37" s="20">
        <f t="shared" si="11"/>
        <v>0.0058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0.0431969026370786</v>
      </c>
      <c r="AR37" s="25">
        <f t="shared" si="15"/>
        <v>99.3408333333333</v>
      </c>
      <c r="AS37" s="1">
        <f t="shared" si="16"/>
        <v>0.13</v>
      </c>
      <c r="AT37" s="2">
        <f>$E$4/12</f>
        <v>0.00833333333333333</v>
      </c>
      <c r="AU37" s="1">
        <f t="shared" si="17"/>
        <v>31.1470783499286</v>
      </c>
    </row>
    <row r="38" s="1" customFormat="1" spans="1:47">
      <c r="A38" s="6"/>
      <c r="B38" s="6"/>
      <c r="C38" s="9">
        <v>9</v>
      </c>
      <c r="D38" s="12">
        <v>27.8348675723333</v>
      </c>
      <c r="E38" s="13">
        <f t="shared" si="18"/>
        <v>28.2125484180645</v>
      </c>
      <c r="F38" s="9" t="s">
        <v>107</v>
      </c>
      <c r="G38" s="6">
        <v>10</v>
      </c>
      <c r="H38" s="11">
        <f t="shared" si="0"/>
        <v>27.8348675723333</v>
      </c>
      <c r="I38" s="11">
        <f t="shared" si="1"/>
        <v>300.984867572333</v>
      </c>
      <c r="J38" s="11">
        <f t="shared" si="2"/>
        <v>0.470845597758046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2.04634442341213</v>
      </c>
      <c r="P38" s="11">
        <f t="shared" si="5"/>
        <v>0.963512263260327</v>
      </c>
      <c r="Q38" s="16">
        <f t="shared" si="6"/>
        <v>0.125256594223843</v>
      </c>
      <c r="R38" s="11">
        <f t="shared" si="7"/>
        <v>0.129143083333333</v>
      </c>
      <c r="S38" s="17">
        <f t="shared" si="8"/>
        <v>0.969905557392811</v>
      </c>
      <c r="T38" s="3">
        <v>0.01</v>
      </c>
      <c r="U38" s="18">
        <f t="shared" si="9"/>
        <v>0.00969905557392811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0.0391490555739281</v>
      </c>
      <c r="AR38" s="25">
        <f t="shared" si="15"/>
        <v>99.3408333333333</v>
      </c>
      <c r="AS38" s="1">
        <f t="shared" si="16"/>
        <v>0.13</v>
      </c>
      <c r="AT38" s="2">
        <f>$E$4/12</f>
        <v>0.00833333333333333</v>
      </c>
      <c r="AU38" s="1">
        <f t="shared" si="17"/>
        <v>28.2283827507618</v>
      </c>
    </row>
    <row r="39" s="1" customFormat="1" spans="1:47">
      <c r="A39" s="6"/>
      <c r="B39" s="6"/>
      <c r="C39" s="9">
        <v>10</v>
      </c>
      <c r="D39" s="12">
        <v>24.978353186129</v>
      </c>
      <c r="E39" s="13">
        <f t="shared" si="18"/>
        <v>27.8348675723333</v>
      </c>
      <c r="F39" s="9" t="s">
        <v>107</v>
      </c>
      <c r="G39" s="6">
        <v>11</v>
      </c>
      <c r="H39" s="11">
        <f t="shared" si="0"/>
        <v>24.978353186129</v>
      </c>
      <c r="I39" s="11">
        <f t="shared" si="1"/>
        <v>298.128353186129</v>
      </c>
      <c r="J39" s="11">
        <f t="shared" si="2"/>
        <v>0.345354433076887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1.02869055214421</v>
      </c>
      <c r="O39" s="11">
        <f t="shared" si="19"/>
        <v>1.04754994134092</v>
      </c>
      <c r="P39" s="11">
        <f t="shared" si="5"/>
        <v>0.36177601611152</v>
      </c>
      <c r="Q39" s="16">
        <f t="shared" si="6"/>
        <v>0.0470308820944976</v>
      </c>
      <c r="R39" s="11">
        <f t="shared" si="7"/>
        <v>0.129143083333333</v>
      </c>
      <c r="S39" s="17">
        <f t="shared" si="8"/>
        <v>0.364176546513959</v>
      </c>
      <c r="T39" s="3">
        <v>0.01</v>
      </c>
      <c r="U39" s="18">
        <f t="shared" si="9"/>
        <v>0.00364176546513959</v>
      </c>
      <c r="V39" s="17"/>
      <c r="W39" s="3"/>
      <c r="X39" s="18"/>
      <c r="Y39" s="19">
        <v>0.04</v>
      </c>
      <c r="Z39" s="3">
        <v>0.21</v>
      </c>
      <c r="AA39" s="20">
        <f t="shared" si="10"/>
        <v>0.0084</v>
      </c>
      <c r="AB39" s="3">
        <v>0.015</v>
      </c>
      <c r="AC39" s="3">
        <v>0.29</v>
      </c>
      <c r="AD39" s="20">
        <f t="shared" si="11"/>
        <v>0.00435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0.0330917654651396</v>
      </c>
      <c r="AR39" s="25">
        <f t="shared" si="15"/>
        <v>99.3408333333333</v>
      </c>
      <c r="AS39" s="1">
        <f t="shared" si="16"/>
        <v>0.13</v>
      </c>
      <c r="AT39" s="2">
        <f>$E$4/12</f>
        <v>0.00833333333333333</v>
      </c>
      <c r="AU39" s="1">
        <f t="shared" si="17"/>
        <v>23.8607804902067</v>
      </c>
    </row>
    <row r="40" s="1" customFormat="1" spans="1:48">
      <c r="A40" s="6"/>
      <c r="B40" s="6"/>
      <c r="C40" s="9">
        <v>11</v>
      </c>
      <c r="D40" s="12">
        <v>22.5155943643333</v>
      </c>
      <c r="E40" s="13">
        <f t="shared" si="18"/>
        <v>24.978353186129</v>
      </c>
      <c r="F40" s="9" t="s">
        <v>109</v>
      </c>
      <c r="G40" s="6">
        <v>12</v>
      </c>
      <c r="H40" s="11">
        <f t="shared" si="0"/>
        <v>22.5155943643333</v>
      </c>
      <c r="I40" s="11">
        <f t="shared" si="1"/>
        <v>295.665594364333</v>
      </c>
      <c r="J40" s="11">
        <f t="shared" si="2"/>
        <v>0.263099088650846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1.67918225856274</v>
      </c>
      <c r="P40" s="11">
        <f t="shared" si="5"/>
        <v>0.441791321906525</v>
      </c>
      <c r="Q40" s="16">
        <f t="shared" si="6"/>
        <v>0.0574328718478483</v>
      </c>
      <c r="R40" s="11">
        <f t="shared" si="7"/>
        <v>0.129143083333333</v>
      </c>
      <c r="S40" s="17">
        <f t="shared" si="8"/>
        <v>0.444722786272708</v>
      </c>
      <c r="T40" s="3">
        <v>0.01</v>
      </c>
      <c r="U40" s="18">
        <f t="shared" si="9"/>
        <v>0.00444722786272708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0.0282472278627271</v>
      </c>
      <c r="AR40" s="25">
        <f t="shared" si="15"/>
        <v>99.3408333333333</v>
      </c>
      <c r="AS40" s="1">
        <f t="shared" si="16"/>
        <v>0.13</v>
      </c>
      <c r="AT40" s="2">
        <f>$E$4/12</f>
        <v>0.00833333333333333</v>
      </c>
      <c r="AU40" s="1">
        <f t="shared" si="17"/>
        <v>20.3676320684493</v>
      </c>
      <c r="AV40" s="1">
        <f>SUM(AU29:AU40)</f>
        <v>305.014881476179</v>
      </c>
    </row>
    <row r="41" s="1" customFormat="1" spans="1:46">
      <c r="A41" s="6"/>
      <c r="B41" s="6"/>
      <c r="C41" s="9">
        <v>12</v>
      </c>
      <c r="D41" s="12">
        <v>19.1091745577419</v>
      </c>
      <c r="E41" s="13">
        <f t="shared" si="18"/>
        <v>22.5155943643333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20</v>
      </c>
      <c r="E44" s="9"/>
      <c r="F44" s="9"/>
      <c r="G44" s="6">
        <v>1</v>
      </c>
      <c r="H44" s="11">
        <f t="shared" ref="H44:H55" si="20">E45</f>
        <v>20</v>
      </c>
      <c r="I44" s="11">
        <f t="shared" ref="I44:I55" si="21">H44+273.15</f>
        <v>293.15</v>
      </c>
      <c r="J44" s="11">
        <f t="shared" ref="J44:J55" si="22">EXP(($C$18*(I44-$C$16))/($C$19*I44*$C$16))</f>
        <v>0.198330520254678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5">O44*J44</f>
        <v>0.192848664674839</v>
      </c>
      <c r="Q44" s="16">
        <f t="shared" ref="Q44:Q55" si="26">P44*$B$46</f>
        <v>0.0250703264077291</v>
      </c>
      <c r="R44" s="11">
        <f t="shared" ref="R44:R55" si="27">L44*$B$46</f>
        <v>0.1264068</v>
      </c>
      <c r="S44" s="17">
        <f t="shared" ref="S44:S55" si="28">Q44/R44</f>
        <v>0.198330520254678</v>
      </c>
      <c r="T44" s="3">
        <v>0.01</v>
      </c>
      <c r="U44" s="18">
        <f t="shared" ref="U44:U55" si="29">S44*T44</f>
        <v>0.00198330520254678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0.0210833052025468</v>
      </c>
      <c r="AR44" s="25">
        <f t="shared" ref="AR44:AR55" si="35">$B$44/12</f>
        <v>97.236</v>
      </c>
      <c r="AS44" s="1">
        <f t="shared" ref="AS44:AS55" si="36">$B$46</f>
        <v>0.13</v>
      </c>
      <c r="AT44" s="2">
        <f>$E$3/12</f>
        <v>7.01666666666667</v>
      </c>
      <c r="AU44" s="1">
        <f t="shared" ref="AU44:AU55" si="37">AT44*10000*AS44*0.67*AR44*AQ44</f>
        <v>12528.9530291647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20.2418172558065</v>
      </c>
      <c r="E45" s="13">
        <f t="shared" ref="E45:E56" si="38">D44</f>
        <v>20</v>
      </c>
      <c r="F45" s="9" t="s">
        <v>107</v>
      </c>
      <c r="G45" s="6">
        <v>2</v>
      </c>
      <c r="H45" s="11">
        <f t="shared" si="20"/>
        <v>20.2418172558065</v>
      </c>
      <c r="I45" s="11">
        <f t="shared" si="21"/>
        <v>293.391817255806</v>
      </c>
      <c r="J45" s="11">
        <f t="shared" si="22"/>
        <v>0.2038349562523</v>
      </c>
      <c r="K45" s="11">
        <f t="shared" si="23"/>
        <v>97.236</v>
      </c>
      <c r="L45" s="11">
        <f t="shared" si="24"/>
        <v>0.97236</v>
      </c>
      <c r="M45" s="6" t="s">
        <v>107</v>
      </c>
      <c r="N45" s="6"/>
      <c r="O45" s="11">
        <f t="shared" ref="O45:O55" si="39">L45+O44-P44-N45</f>
        <v>1.75187133532516</v>
      </c>
      <c r="P45" s="11">
        <f t="shared" si="25"/>
        <v>0.357092616995662</v>
      </c>
      <c r="Q45" s="16">
        <f t="shared" si="26"/>
        <v>0.0464220402094361</v>
      </c>
      <c r="R45" s="11">
        <f t="shared" si="27"/>
        <v>0.1264068</v>
      </c>
      <c r="S45" s="17">
        <f t="shared" si="28"/>
        <v>0.367243219584991</v>
      </c>
      <c r="T45" s="3">
        <v>0.01</v>
      </c>
      <c r="U45" s="18">
        <f t="shared" si="29"/>
        <v>0.00367243219584991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0.0227724321958499</v>
      </c>
      <c r="AR45" s="25">
        <f t="shared" si="35"/>
        <v>97.236</v>
      </c>
      <c r="AS45" s="1">
        <f t="shared" si="36"/>
        <v>0.13</v>
      </c>
      <c r="AT45" s="2">
        <f>$E$3/12</f>
        <v>7.01666666666667</v>
      </c>
      <c r="AU45" s="1">
        <f t="shared" si="37"/>
        <v>13532.7326811726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19.0826252942857</v>
      </c>
      <c r="E46" s="13">
        <f t="shared" si="38"/>
        <v>20.2418172558065</v>
      </c>
      <c r="F46" s="9" t="s">
        <v>107</v>
      </c>
      <c r="G46" s="6">
        <v>3</v>
      </c>
      <c r="H46" s="11">
        <f t="shared" si="20"/>
        <v>19.0826252942857</v>
      </c>
      <c r="I46" s="11">
        <f t="shared" si="21"/>
        <v>292.232625294286</v>
      </c>
      <c r="J46" s="11">
        <f t="shared" si="22"/>
        <v>0.178692891335384</v>
      </c>
      <c r="K46" s="11">
        <f t="shared" si="23"/>
        <v>97.236</v>
      </c>
      <c r="L46" s="11">
        <f t="shared" si="24"/>
        <v>0.97236</v>
      </c>
      <c r="M46" s="6" t="s">
        <v>107</v>
      </c>
      <c r="N46" s="6"/>
      <c r="O46" s="11">
        <f t="shared" si="39"/>
        <v>2.3671387183295</v>
      </c>
      <c r="P46" s="11">
        <f t="shared" si="25"/>
        <v>0.422990861770234</v>
      </c>
      <c r="Q46" s="16">
        <f t="shared" si="26"/>
        <v>0.0549888120301305</v>
      </c>
      <c r="R46" s="11">
        <f t="shared" si="27"/>
        <v>0.1264068</v>
      </c>
      <c r="S46" s="17">
        <f t="shared" si="28"/>
        <v>0.435014667170836</v>
      </c>
      <c r="T46" s="3">
        <v>0.01</v>
      </c>
      <c r="U46" s="18">
        <f t="shared" si="29"/>
        <v>0.00435014667170836</v>
      </c>
      <c r="V46" s="17"/>
      <c r="W46" s="3"/>
      <c r="X46" s="18"/>
      <c r="Y46" s="19">
        <v>0.04</v>
      </c>
      <c r="Z46" s="3">
        <v>0.29</v>
      </c>
      <c r="AA46" s="20">
        <f t="shared" si="30"/>
        <v>0.0116</v>
      </c>
      <c r="AB46" s="3">
        <v>0.015</v>
      </c>
      <c r="AC46" s="3">
        <v>0.28</v>
      </c>
      <c r="AD46" s="20">
        <f t="shared" si="31"/>
        <v>0.0042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0.0306501466717084</v>
      </c>
      <c r="AR46" s="25">
        <f t="shared" si="35"/>
        <v>97.236</v>
      </c>
      <c r="AS46" s="1">
        <f t="shared" si="36"/>
        <v>0.13</v>
      </c>
      <c r="AT46" s="2">
        <f>$E$3/12</f>
        <v>7.01666666666667</v>
      </c>
      <c r="AU46" s="1">
        <f t="shared" si="37"/>
        <v>18214.1388315365</v>
      </c>
    </row>
    <row r="47" s="1" customFormat="1" spans="1:47">
      <c r="A47" s="6"/>
      <c r="B47" s="6"/>
      <c r="C47" s="9">
        <v>3</v>
      </c>
      <c r="D47" s="12">
        <v>22.7804802774194</v>
      </c>
      <c r="E47" s="13">
        <f t="shared" si="38"/>
        <v>19.0826252942857</v>
      </c>
      <c r="F47" s="9" t="s">
        <v>107</v>
      </c>
      <c r="G47" s="6">
        <v>4</v>
      </c>
      <c r="H47" s="11">
        <f t="shared" si="20"/>
        <v>22.7804802774194</v>
      </c>
      <c r="I47" s="11">
        <f t="shared" si="21"/>
        <v>295.930480277419</v>
      </c>
      <c r="J47" s="11">
        <f t="shared" si="22"/>
        <v>0.27096991021638</v>
      </c>
      <c r="K47" s="11">
        <f t="shared" si="23"/>
        <v>97.236</v>
      </c>
      <c r="L47" s="11">
        <f t="shared" si="24"/>
        <v>0.97236</v>
      </c>
      <c r="M47" s="6" t="s">
        <v>107</v>
      </c>
      <c r="N47" s="6"/>
      <c r="O47" s="11">
        <f t="shared" si="39"/>
        <v>2.91650785655926</v>
      </c>
      <c r="P47" s="11">
        <f t="shared" si="25"/>
        <v>0.790285872037231</v>
      </c>
      <c r="Q47" s="16">
        <f t="shared" si="26"/>
        <v>0.10273716336484</v>
      </c>
      <c r="R47" s="11">
        <f t="shared" si="27"/>
        <v>0.1264068</v>
      </c>
      <c r="S47" s="17">
        <f t="shared" si="28"/>
        <v>0.812750290054333</v>
      </c>
      <c r="T47" s="3">
        <v>0.01</v>
      </c>
      <c r="U47" s="18">
        <f t="shared" si="29"/>
        <v>0.00812750290054333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0.0344275029005433</v>
      </c>
      <c r="AR47" s="25">
        <f t="shared" si="35"/>
        <v>97.236</v>
      </c>
      <c r="AS47" s="1">
        <f t="shared" si="36"/>
        <v>0.13</v>
      </c>
      <c r="AT47" s="2">
        <f>$E$3/12</f>
        <v>7.01666666666667</v>
      </c>
      <c r="AU47" s="1">
        <f t="shared" si="37"/>
        <v>20458.8684083667</v>
      </c>
    </row>
    <row r="48" s="1" customFormat="1" spans="1:47">
      <c r="A48" s="6"/>
      <c r="B48" s="6"/>
      <c r="C48" s="9">
        <v>4</v>
      </c>
      <c r="D48" s="12">
        <v>25.0043352933333</v>
      </c>
      <c r="E48" s="13">
        <f t="shared" si="38"/>
        <v>22.7804802774194</v>
      </c>
      <c r="F48" s="9" t="s">
        <v>107</v>
      </c>
      <c r="G48" s="6">
        <v>5</v>
      </c>
      <c r="H48" s="11">
        <f t="shared" si="20"/>
        <v>25.0043352933333</v>
      </c>
      <c r="I48" s="11">
        <f t="shared" si="21"/>
        <v>298.154335293333</v>
      </c>
      <c r="J48" s="11">
        <f t="shared" si="22"/>
        <v>0.346338736336679</v>
      </c>
      <c r="K48" s="11">
        <f t="shared" si="23"/>
        <v>97.236</v>
      </c>
      <c r="L48" s="11">
        <f t="shared" si="24"/>
        <v>0.97236</v>
      </c>
      <c r="M48" s="6" t="s">
        <v>109</v>
      </c>
      <c r="N48" s="11">
        <f>(O47-P47)*$C$24/100</f>
        <v>2.01991088529593</v>
      </c>
      <c r="O48" s="11">
        <f t="shared" si="39"/>
        <v>1.0786710992261</v>
      </c>
      <c r="P48" s="11">
        <f t="shared" si="25"/>
        <v>0.373585585428865</v>
      </c>
      <c r="Q48" s="16">
        <f t="shared" si="26"/>
        <v>0.0485661261057525</v>
      </c>
      <c r="R48" s="11">
        <f t="shared" si="27"/>
        <v>0.1264068</v>
      </c>
      <c r="S48" s="17">
        <f t="shared" si="28"/>
        <v>0.384205011959423</v>
      </c>
      <c r="T48" s="3">
        <v>0.01</v>
      </c>
      <c r="U48" s="18">
        <f t="shared" si="29"/>
        <v>0.00384205011959423</v>
      </c>
      <c r="V48" s="17"/>
      <c r="W48" s="3"/>
      <c r="X48" s="18"/>
      <c r="Y48" s="19">
        <v>0.05</v>
      </c>
      <c r="Z48" s="3">
        <v>0.29</v>
      </c>
      <c r="AA48" s="20">
        <f t="shared" si="30"/>
        <v>0.0145</v>
      </c>
      <c r="AB48" s="3">
        <v>0.02</v>
      </c>
      <c r="AC48" s="3">
        <v>0.28</v>
      </c>
      <c r="AD48" s="20">
        <f t="shared" si="31"/>
        <v>0.0056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0.0361920501195942</v>
      </c>
      <c r="AR48" s="25">
        <f t="shared" si="35"/>
        <v>97.236</v>
      </c>
      <c r="AS48" s="1">
        <f t="shared" si="36"/>
        <v>0.13</v>
      </c>
      <c r="AT48" s="2">
        <f>$E$3/12</f>
        <v>7.01666666666667</v>
      </c>
      <c r="AU48" s="1">
        <f t="shared" si="37"/>
        <v>21507.4672410849</v>
      </c>
    </row>
    <row r="49" s="1" customFormat="1" spans="1:47">
      <c r="A49" s="6"/>
      <c r="B49" s="6"/>
      <c r="C49" s="9">
        <v>5</v>
      </c>
      <c r="D49" s="12">
        <v>26.8562345851613</v>
      </c>
      <c r="E49" s="13">
        <f t="shared" si="38"/>
        <v>25.0043352933333</v>
      </c>
      <c r="F49" s="9" t="s">
        <v>109</v>
      </c>
      <c r="G49" s="6">
        <v>6</v>
      </c>
      <c r="H49" s="11">
        <f t="shared" si="20"/>
        <v>26.8562345851613</v>
      </c>
      <c r="I49" s="11">
        <f t="shared" si="21"/>
        <v>300.006234585161</v>
      </c>
      <c r="J49" s="11">
        <f t="shared" si="22"/>
        <v>0.423690794707659</v>
      </c>
      <c r="K49" s="11">
        <f t="shared" si="23"/>
        <v>97.236</v>
      </c>
      <c r="L49" s="11">
        <f t="shared" si="24"/>
        <v>0.97236</v>
      </c>
      <c r="M49" s="6" t="s">
        <v>107</v>
      </c>
      <c r="N49" s="6"/>
      <c r="O49" s="11">
        <f t="shared" si="39"/>
        <v>1.67744551379724</v>
      </c>
      <c r="P49" s="11">
        <f t="shared" si="25"/>
        <v>0.710718222819549</v>
      </c>
      <c r="Q49" s="16">
        <f t="shared" si="26"/>
        <v>0.0923933689665414</v>
      </c>
      <c r="R49" s="11">
        <f t="shared" si="27"/>
        <v>0.1264068</v>
      </c>
      <c r="S49" s="17">
        <f t="shared" si="28"/>
        <v>0.730920875827419</v>
      </c>
      <c r="T49" s="3">
        <v>0.01</v>
      </c>
      <c r="U49" s="18">
        <f t="shared" si="29"/>
        <v>0.00730920875827419</v>
      </c>
      <c r="V49" s="17"/>
      <c r="W49" s="3"/>
      <c r="X49" s="18"/>
      <c r="Y49" s="19">
        <v>0.05</v>
      </c>
      <c r="Z49" s="3">
        <v>0.29</v>
      </c>
      <c r="AA49" s="20">
        <f t="shared" si="30"/>
        <v>0.0145</v>
      </c>
      <c r="AB49" s="3">
        <v>0.02</v>
      </c>
      <c r="AC49" s="3">
        <v>0.28</v>
      </c>
      <c r="AD49" s="20">
        <f t="shared" si="31"/>
        <v>0.0056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0.0396592087582742</v>
      </c>
      <c r="AR49" s="25">
        <f t="shared" si="35"/>
        <v>97.236</v>
      </c>
      <c r="AS49" s="1">
        <f t="shared" si="36"/>
        <v>0.13</v>
      </c>
      <c r="AT49" s="2">
        <f>$E$3/12</f>
        <v>7.01666666666667</v>
      </c>
      <c r="AU49" s="1">
        <f t="shared" si="37"/>
        <v>23567.8589733754</v>
      </c>
    </row>
    <row r="50" s="1" customFormat="1" spans="1:47">
      <c r="A50" s="6"/>
      <c r="B50" s="6"/>
      <c r="C50" s="9">
        <v>6</v>
      </c>
      <c r="D50" s="12">
        <v>28.6783108856667</v>
      </c>
      <c r="E50" s="13">
        <f t="shared" si="38"/>
        <v>26.8562345851613</v>
      </c>
      <c r="F50" s="9" t="s">
        <v>107</v>
      </c>
      <c r="G50" s="6">
        <v>7</v>
      </c>
      <c r="H50" s="11">
        <f t="shared" si="20"/>
        <v>28.6783108856667</v>
      </c>
      <c r="I50" s="11">
        <f t="shared" si="21"/>
        <v>301.828310885667</v>
      </c>
      <c r="J50" s="11">
        <f t="shared" si="22"/>
        <v>0.515393110435854</v>
      </c>
      <c r="K50" s="11">
        <f t="shared" si="23"/>
        <v>97.236</v>
      </c>
      <c r="L50" s="11">
        <f t="shared" si="24"/>
        <v>0.97236</v>
      </c>
      <c r="M50" s="6" t="s">
        <v>107</v>
      </c>
      <c r="N50" s="6"/>
      <c r="O50" s="11">
        <f t="shared" si="39"/>
        <v>1.93908729097769</v>
      </c>
      <c r="P50" s="11">
        <f t="shared" si="25"/>
        <v>0.999392230303624</v>
      </c>
      <c r="Q50" s="16">
        <f t="shared" si="26"/>
        <v>0.129920989939471</v>
      </c>
      <c r="R50" s="11">
        <f t="shared" si="27"/>
        <v>0.1264068</v>
      </c>
      <c r="S50" s="17">
        <f t="shared" si="28"/>
        <v>1.02780063999303</v>
      </c>
      <c r="T50" s="3">
        <v>0.01</v>
      </c>
      <c r="U50" s="18">
        <f t="shared" si="29"/>
        <v>0.0102780063999303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0.0426280063999303</v>
      </c>
      <c r="AR50" s="25">
        <f t="shared" si="35"/>
        <v>97.236</v>
      </c>
      <c r="AS50" s="1">
        <f t="shared" si="36"/>
        <v>0.13</v>
      </c>
      <c r="AT50" s="2">
        <f>$E$3/12</f>
        <v>7.01666666666667</v>
      </c>
      <c r="AU50" s="1">
        <f t="shared" si="37"/>
        <v>25332.0949813478</v>
      </c>
    </row>
    <row r="51" s="1" customFormat="1" spans="1:47">
      <c r="A51" s="6"/>
      <c r="B51" s="6"/>
      <c r="C51" s="9">
        <v>7</v>
      </c>
      <c r="D51" s="12">
        <v>27.4341554877419</v>
      </c>
      <c r="E51" s="13">
        <f t="shared" si="38"/>
        <v>28.6783108856667</v>
      </c>
      <c r="F51" s="9" t="s">
        <v>107</v>
      </c>
      <c r="G51" s="6">
        <v>8</v>
      </c>
      <c r="H51" s="11">
        <f t="shared" si="20"/>
        <v>27.4341554877419</v>
      </c>
      <c r="I51" s="11">
        <f t="shared" si="21"/>
        <v>300.584155487742</v>
      </c>
      <c r="J51" s="11">
        <f t="shared" si="22"/>
        <v>0.45097161206736</v>
      </c>
      <c r="K51" s="11">
        <f t="shared" si="23"/>
        <v>97.236</v>
      </c>
      <c r="L51" s="11">
        <f t="shared" si="24"/>
        <v>0.97236</v>
      </c>
      <c r="M51" s="6" t="s">
        <v>107</v>
      </c>
      <c r="N51" s="6"/>
      <c r="O51" s="11">
        <f t="shared" si="39"/>
        <v>1.91205506067406</v>
      </c>
      <c r="P51" s="11">
        <f t="shared" si="25"/>
        <v>0.862282553073736</v>
      </c>
      <c r="Q51" s="16">
        <f t="shared" si="26"/>
        <v>0.112096731899586</v>
      </c>
      <c r="R51" s="11">
        <f t="shared" si="27"/>
        <v>0.1264068</v>
      </c>
      <c r="S51" s="17">
        <f t="shared" si="28"/>
        <v>0.886793526136138</v>
      </c>
      <c r="T51" s="3">
        <v>0.01</v>
      </c>
      <c r="U51" s="18">
        <f t="shared" si="29"/>
        <v>0.00886793526136138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0.0412179352613614</v>
      </c>
      <c r="AR51" s="25">
        <f t="shared" si="35"/>
        <v>97.236</v>
      </c>
      <c r="AS51" s="1">
        <f t="shared" si="36"/>
        <v>0.13</v>
      </c>
      <c r="AT51" s="2">
        <f>$E$3/12</f>
        <v>7.01666666666667</v>
      </c>
      <c r="AU51" s="1">
        <f t="shared" si="37"/>
        <v>24494.146903796</v>
      </c>
    </row>
    <row r="52" s="1" customFormat="1" spans="1:47">
      <c r="A52" s="6"/>
      <c r="B52" s="6"/>
      <c r="C52" s="9">
        <v>8</v>
      </c>
      <c r="D52" s="12">
        <v>28.2125484180645</v>
      </c>
      <c r="E52" s="13">
        <f t="shared" si="38"/>
        <v>27.4341554877419</v>
      </c>
      <c r="F52" s="9" t="s">
        <v>107</v>
      </c>
      <c r="G52" s="6">
        <v>9</v>
      </c>
      <c r="H52" s="11">
        <f t="shared" si="20"/>
        <v>28.2125484180645</v>
      </c>
      <c r="I52" s="11">
        <f t="shared" si="21"/>
        <v>301.362548418064</v>
      </c>
      <c r="J52" s="11">
        <f t="shared" si="22"/>
        <v>0.490326930155334</v>
      </c>
      <c r="K52" s="11">
        <f t="shared" si="23"/>
        <v>97.236</v>
      </c>
      <c r="L52" s="11">
        <f t="shared" si="24"/>
        <v>0.97236</v>
      </c>
      <c r="M52" s="6" t="s">
        <v>107</v>
      </c>
      <c r="N52" s="6"/>
      <c r="O52" s="11">
        <f t="shared" si="39"/>
        <v>2.02213250760033</v>
      </c>
      <c r="P52" s="11">
        <f t="shared" si="25"/>
        <v>0.991506024818976</v>
      </c>
      <c r="Q52" s="16">
        <f t="shared" si="26"/>
        <v>0.128895783226467</v>
      </c>
      <c r="R52" s="11">
        <f t="shared" si="27"/>
        <v>0.1264068</v>
      </c>
      <c r="S52" s="17">
        <f t="shared" si="28"/>
        <v>1.01969026370786</v>
      </c>
      <c r="T52" s="3">
        <v>0.01</v>
      </c>
      <c r="U52" s="18">
        <f t="shared" si="29"/>
        <v>0.0101969026370786</v>
      </c>
      <c r="V52" s="17"/>
      <c r="W52" s="3"/>
      <c r="X52" s="18"/>
      <c r="Y52" s="19">
        <v>0.05</v>
      </c>
      <c r="Z52" s="3">
        <v>0.29</v>
      </c>
      <c r="AA52" s="20">
        <f t="shared" si="30"/>
        <v>0.0145</v>
      </c>
      <c r="AB52" s="3">
        <v>0.02</v>
      </c>
      <c r="AC52" s="3">
        <v>0.28</v>
      </c>
      <c r="AD52" s="20">
        <f t="shared" si="31"/>
        <v>0.0056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0.0425469026370786</v>
      </c>
      <c r="AR52" s="25">
        <f t="shared" si="35"/>
        <v>97.236</v>
      </c>
      <c r="AS52" s="1">
        <f t="shared" si="36"/>
        <v>0.13</v>
      </c>
      <c r="AT52" s="2">
        <f>$E$3/12</f>
        <v>7.01666666666667</v>
      </c>
      <c r="AU52" s="1">
        <f t="shared" si="37"/>
        <v>25283.8983050916</v>
      </c>
    </row>
    <row r="53" s="1" customFormat="1" spans="1:47">
      <c r="A53" s="6"/>
      <c r="B53" s="6"/>
      <c r="C53" s="9">
        <v>9</v>
      </c>
      <c r="D53" s="12">
        <v>27.8348675723333</v>
      </c>
      <c r="E53" s="13">
        <f t="shared" si="38"/>
        <v>28.2125484180645</v>
      </c>
      <c r="F53" s="9" t="s">
        <v>107</v>
      </c>
      <c r="G53" s="6">
        <v>10</v>
      </c>
      <c r="H53" s="11">
        <f t="shared" si="20"/>
        <v>27.8348675723333</v>
      </c>
      <c r="I53" s="11">
        <f t="shared" si="21"/>
        <v>300.984867572333</v>
      </c>
      <c r="J53" s="11">
        <f t="shared" si="22"/>
        <v>0.470845597758046</v>
      </c>
      <c r="K53" s="11">
        <f t="shared" si="23"/>
        <v>97.236</v>
      </c>
      <c r="L53" s="11">
        <f t="shared" si="24"/>
        <v>0.97236</v>
      </c>
      <c r="M53" s="6" t="s">
        <v>107</v>
      </c>
      <c r="N53" s="6"/>
      <c r="O53" s="11">
        <f t="shared" si="39"/>
        <v>2.00298648278135</v>
      </c>
      <c r="P53" s="11">
        <f t="shared" si="25"/>
        <v>0.943097367786471</v>
      </c>
      <c r="Q53" s="16">
        <f t="shared" si="26"/>
        <v>0.122602657812241</v>
      </c>
      <c r="R53" s="11">
        <f t="shared" si="27"/>
        <v>0.1264068</v>
      </c>
      <c r="S53" s="17">
        <f t="shared" si="28"/>
        <v>0.969905557392808</v>
      </c>
      <c r="T53" s="3">
        <v>0.01</v>
      </c>
      <c r="U53" s="18">
        <f t="shared" si="29"/>
        <v>0.00969905557392809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0.0377490555739281</v>
      </c>
      <c r="AR53" s="25">
        <f t="shared" si="35"/>
        <v>97.236</v>
      </c>
      <c r="AS53" s="1">
        <f t="shared" si="36"/>
        <v>0.13</v>
      </c>
      <c r="AT53" s="2">
        <f>$E$3/12</f>
        <v>7.01666666666667</v>
      </c>
      <c r="AU53" s="1">
        <f t="shared" si="37"/>
        <v>22432.7324220465</v>
      </c>
    </row>
    <row r="54" s="1" customFormat="1" spans="1:47">
      <c r="A54" s="6"/>
      <c r="B54" s="6"/>
      <c r="C54" s="9">
        <v>10</v>
      </c>
      <c r="D54" s="12">
        <v>24.978353186129</v>
      </c>
      <c r="E54" s="13">
        <f t="shared" si="38"/>
        <v>27.8348675723333</v>
      </c>
      <c r="F54" s="9" t="s">
        <v>107</v>
      </c>
      <c r="G54" s="6">
        <v>11</v>
      </c>
      <c r="H54" s="11">
        <f t="shared" si="20"/>
        <v>24.978353186129</v>
      </c>
      <c r="I54" s="11">
        <f t="shared" si="21"/>
        <v>298.128353186129</v>
      </c>
      <c r="J54" s="11">
        <f t="shared" si="22"/>
        <v>0.345354433076887</v>
      </c>
      <c r="K54" s="11">
        <f t="shared" si="23"/>
        <v>97.236</v>
      </c>
      <c r="L54" s="11">
        <f t="shared" si="24"/>
        <v>0.97236</v>
      </c>
      <c r="M54" s="6" t="s">
        <v>109</v>
      </c>
      <c r="N54" s="11">
        <f>(O53-P53)*$C$24/100</f>
        <v>1.00689465924514</v>
      </c>
      <c r="O54" s="11">
        <f t="shared" si="39"/>
        <v>1.02535445574974</v>
      </c>
      <c r="P54" s="11">
        <f t="shared" si="25"/>
        <v>0.354110706768312</v>
      </c>
      <c r="Q54" s="16">
        <f t="shared" si="26"/>
        <v>0.0460343918798806</v>
      </c>
      <c r="R54" s="11">
        <f t="shared" si="27"/>
        <v>0.1264068</v>
      </c>
      <c r="S54" s="17">
        <f t="shared" si="28"/>
        <v>0.364176546513958</v>
      </c>
      <c r="T54" s="3">
        <v>0.01</v>
      </c>
      <c r="U54" s="18">
        <f t="shared" si="29"/>
        <v>0.00364176546513958</v>
      </c>
      <c r="V54" s="17"/>
      <c r="W54" s="3"/>
      <c r="X54" s="18"/>
      <c r="Y54" s="19">
        <v>0.04</v>
      </c>
      <c r="Z54" s="3">
        <v>0.29</v>
      </c>
      <c r="AA54" s="20">
        <f t="shared" si="30"/>
        <v>0.0116</v>
      </c>
      <c r="AB54" s="3">
        <v>0.015</v>
      </c>
      <c r="AC54" s="3">
        <v>0.28</v>
      </c>
      <c r="AD54" s="20">
        <f t="shared" si="31"/>
        <v>0.0042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0.0316917654651396</v>
      </c>
      <c r="AR54" s="25">
        <f t="shared" si="35"/>
        <v>97.236</v>
      </c>
      <c r="AS54" s="1">
        <f t="shared" si="36"/>
        <v>0.13</v>
      </c>
      <c r="AT54" s="2">
        <f>$E$3/12</f>
        <v>7.01666666666667</v>
      </c>
      <c r="AU54" s="1">
        <f t="shared" si="37"/>
        <v>18833.1306267897</v>
      </c>
    </row>
    <row r="55" s="1" customFormat="1" spans="1:48">
      <c r="A55" s="6"/>
      <c r="B55" s="6"/>
      <c r="C55" s="9">
        <v>11</v>
      </c>
      <c r="D55" s="12">
        <v>22.5155943643333</v>
      </c>
      <c r="E55" s="13">
        <f t="shared" si="38"/>
        <v>24.978353186129</v>
      </c>
      <c r="F55" s="9" t="s">
        <v>109</v>
      </c>
      <c r="G55" s="6">
        <v>12</v>
      </c>
      <c r="H55" s="11">
        <f t="shared" si="20"/>
        <v>22.5155943643333</v>
      </c>
      <c r="I55" s="11">
        <f t="shared" si="21"/>
        <v>295.665594364333</v>
      </c>
      <c r="J55" s="11">
        <f t="shared" si="22"/>
        <v>0.263099088650846</v>
      </c>
      <c r="K55" s="11">
        <f t="shared" si="23"/>
        <v>97.236</v>
      </c>
      <c r="L55" s="11">
        <f t="shared" si="24"/>
        <v>0.97236</v>
      </c>
      <c r="M55" s="6" t="s">
        <v>107</v>
      </c>
      <c r="N55" s="6"/>
      <c r="O55" s="11">
        <f t="shared" si="39"/>
        <v>1.64360374898143</v>
      </c>
      <c r="P55" s="11">
        <f t="shared" si="25"/>
        <v>0.432430648460129</v>
      </c>
      <c r="Q55" s="16">
        <f t="shared" si="26"/>
        <v>0.0562159842998168</v>
      </c>
      <c r="R55" s="11">
        <f t="shared" si="27"/>
        <v>0.1264068</v>
      </c>
      <c r="S55" s="17">
        <f t="shared" si="28"/>
        <v>0.444722786272706</v>
      </c>
      <c r="T55" s="3">
        <v>0.01</v>
      </c>
      <c r="U55" s="18">
        <f t="shared" si="29"/>
        <v>0.00444722786272706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0.0252972278627271</v>
      </c>
      <c r="AR55" s="25">
        <f t="shared" si="35"/>
        <v>97.236</v>
      </c>
      <c r="AS55" s="1">
        <f t="shared" si="36"/>
        <v>0.13</v>
      </c>
      <c r="AT55" s="2">
        <f>$E$3/12</f>
        <v>7.01666666666667</v>
      </c>
      <c r="AU55" s="1">
        <f t="shared" si="37"/>
        <v>15033.1163266516</v>
      </c>
      <c r="AV55" s="1">
        <f>SUM(AU44:AU55)</f>
        <v>241219.138730424</v>
      </c>
    </row>
    <row r="56" s="1" customFormat="1" spans="1:46">
      <c r="A56" s="6"/>
      <c r="B56" s="6"/>
      <c r="C56" s="9">
        <v>12</v>
      </c>
      <c r="D56" s="12">
        <v>19.1091745577419</v>
      </c>
      <c r="E56" s="13">
        <f t="shared" si="38"/>
        <v>22.5155943643333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20</v>
      </c>
      <c r="E60" s="9"/>
      <c r="F60" s="9"/>
      <c r="G60" s="6">
        <v>1</v>
      </c>
      <c r="H60" s="11">
        <f t="shared" ref="H60:H71" si="40">E61</f>
        <v>20</v>
      </c>
      <c r="I60" s="11">
        <f t="shared" ref="I60:I71" si="41">H60+273.15</f>
        <v>293.15</v>
      </c>
      <c r="J60" s="11">
        <f t="shared" ref="J60:J71" si="42">EXP(($C$18*(I60-$C$16))/($C$19*I60*$C$16))</f>
        <v>0.198330520254678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0.273636618795379</v>
      </c>
      <c r="Q60" s="16">
        <f t="shared" ref="Q60:Q71" si="46">P60*$B$62</f>
        <v>0.027363661879538</v>
      </c>
      <c r="R60" s="11">
        <f t="shared" ref="R60:R71" si="47">L60*$B$62</f>
        <v>0.13797</v>
      </c>
      <c r="S60" s="17">
        <f t="shared" ref="S60:S71" si="48">Q60/R60</f>
        <v>0.198330520254678</v>
      </c>
      <c r="T60" s="3">
        <v>0.01</v>
      </c>
      <c r="U60" s="18">
        <f t="shared" ref="U60:U71" si="49">S60*T60</f>
        <v>0.00198330520254678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0.0142833052025468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1.58333333333333</v>
      </c>
      <c r="AU60" s="1">
        <f t="shared" ref="AU60:AU71" si="57">AT60*10000*AS60*0.67*AR60*AQ60</f>
        <v>2090.54989893876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20.2418172558065</v>
      </c>
      <c r="E61" s="13">
        <f t="shared" ref="E61:E72" si="58">D60</f>
        <v>20</v>
      </c>
      <c r="F61" s="9" t="s">
        <v>107</v>
      </c>
      <c r="G61" s="6">
        <v>2</v>
      </c>
      <c r="H61" s="11">
        <f t="shared" si="40"/>
        <v>20.2418172558065</v>
      </c>
      <c r="I61" s="11">
        <f t="shared" si="41"/>
        <v>293.391817255806</v>
      </c>
      <c r="J61" s="11">
        <f t="shared" si="42"/>
        <v>0.2038349562523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2.48576338120462</v>
      </c>
      <c r="P61" s="11">
        <f t="shared" si="45"/>
        <v>0.506685470061412</v>
      </c>
      <c r="Q61" s="16">
        <f t="shared" si="46"/>
        <v>0.0506685470061412</v>
      </c>
      <c r="R61" s="11">
        <f t="shared" si="47"/>
        <v>0.13797</v>
      </c>
      <c r="S61" s="17">
        <f t="shared" si="48"/>
        <v>0.367243219584991</v>
      </c>
      <c r="T61" s="3">
        <v>0.01</v>
      </c>
      <c r="U61" s="18">
        <f t="shared" si="49"/>
        <v>0.00367243219584991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0.0159724321958499</v>
      </c>
      <c r="AR61" s="25">
        <f t="shared" si="55"/>
        <v>137.97</v>
      </c>
      <c r="AS61" s="1">
        <f t="shared" si="56"/>
        <v>0.1</v>
      </c>
      <c r="AT61" s="2">
        <f>$E$5/12</f>
        <v>1.58333333333333</v>
      </c>
      <c r="AU61" s="1">
        <f t="shared" si="57"/>
        <v>2337.77588865681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19.0826252942857</v>
      </c>
      <c r="E62" s="13">
        <f t="shared" si="58"/>
        <v>20.2418172558065</v>
      </c>
      <c r="F62" s="9" t="s">
        <v>107</v>
      </c>
      <c r="G62" s="6">
        <v>3</v>
      </c>
      <c r="H62" s="11">
        <f t="shared" si="40"/>
        <v>19.0826252942857</v>
      </c>
      <c r="I62" s="11">
        <f t="shared" si="41"/>
        <v>292.232625294286</v>
      </c>
      <c r="J62" s="11">
        <f t="shared" si="42"/>
        <v>0.178692891335384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3.35877791114321</v>
      </c>
      <c r="P62" s="11">
        <f t="shared" si="45"/>
        <v>0.600189736295603</v>
      </c>
      <c r="Q62" s="16">
        <f t="shared" si="46"/>
        <v>0.0600189736295603</v>
      </c>
      <c r="R62" s="11">
        <f t="shared" si="47"/>
        <v>0.13797</v>
      </c>
      <c r="S62" s="17">
        <f t="shared" si="48"/>
        <v>0.435014667170836</v>
      </c>
      <c r="T62" s="3">
        <v>0.01</v>
      </c>
      <c r="U62" s="18">
        <f t="shared" si="49"/>
        <v>0.00435014667170836</v>
      </c>
      <c r="V62" s="17"/>
      <c r="W62" s="3"/>
      <c r="X62" s="18"/>
      <c r="Y62" s="19">
        <v>0.04</v>
      </c>
      <c r="Z62" s="3">
        <v>0.06</v>
      </c>
      <c r="AA62" s="20">
        <f t="shared" si="50"/>
        <v>0.0024</v>
      </c>
      <c r="AB62" s="3">
        <v>0.015</v>
      </c>
      <c r="AC62" s="3">
        <v>0.63</v>
      </c>
      <c r="AD62" s="20">
        <f t="shared" si="51"/>
        <v>0.00945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0.0224001466717084</v>
      </c>
      <c r="AR62" s="25">
        <f t="shared" si="55"/>
        <v>137.97</v>
      </c>
      <c r="AS62" s="1">
        <f t="shared" si="56"/>
        <v>0.1</v>
      </c>
      <c r="AT62" s="2">
        <f>$E$5/12</f>
        <v>1.58333333333333</v>
      </c>
      <c r="AU62" s="1">
        <f t="shared" si="57"/>
        <v>3278.55658733692</v>
      </c>
    </row>
    <row r="63" s="1" customFormat="1" spans="1:47">
      <c r="A63" s="6"/>
      <c r="B63" s="6"/>
      <c r="C63" s="9">
        <v>3</v>
      </c>
      <c r="D63" s="12">
        <v>22.7804802774194</v>
      </c>
      <c r="E63" s="13">
        <f t="shared" si="58"/>
        <v>19.0826252942857</v>
      </c>
      <c r="F63" s="9" t="s">
        <v>107</v>
      </c>
      <c r="G63" s="6">
        <v>4</v>
      </c>
      <c r="H63" s="11">
        <f t="shared" si="40"/>
        <v>22.7804802774194</v>
      </c>
      <c r="I63" s="11">
        <f t="shared" si="41"/>
        <v>295.930480277419</v>
      </c>
      <c r="J63" s="11">
        <f t="shared" si="42"/>
        <v>0.27096991021638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4.13828817484761</v>
      </c>
      <c r="P63" s="11">
        <f t="shared" si="45"/>
        <v>1.12135157518796</v>
      </c>
      <c r="Q63" s="16">
        <f t="shared" si="46"/>
        <v>0.112135157518796</v>
      </c>
      <c r="R63" s="11">
        <f t="shared" si="47"/>
        <v>0.13797</v>
      </c>
      <c r="S63" s="17">
        <f t="shared" si="48"/>
        <v>0.812750290054333</v>
      </c>
      <c r="T63" s="3">
        <v>0.01</v>
      </c>
      <c r="U63" s="18">
        <f t="shared" si="49"/>
        <v>0.00812750290054333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0.0261775029005433</v>
      </c>
      <c r="AR63" s="25">
        <f t="shared" si="55"/>
        <v>137.97</v>
      </c>
      <c r="AS63" s="1">
        <f t="shared" si="56"/>
        <v>0.1</v>
      </c>
      <c r="AT63" s="2">
        <f>$E$5/12</f>
        <v>1.58333333333333</v>
      </c>
      <c r="AU63" s="1">
        <f t="shared" si="57"/>
        <v>3831.42243809523</v>
      </c>
    </row>
    <row r="64" s="1" customFormat="1" spans="1:47">
      <c r="A64" s="6"/>
      <c r="B64" s="6"/>
      <c r="C64" s="9">
        <v>4</v>
      </c>
      <c r="D64" s="12">
        <v>25.0043352933333</v>
      </c>
      <c r="E64" s="13">
        <f t="shared" si="58"/>
        <v>22.7804802774194</v>
      </c>
      <c r="F64" s="9" t="s">
        <v>107</v>
      </c>
      <c r="G64" s="6">
        <v>5</v>
      </c>
      <c r="H64" s="11">
        <f t="shared" si="40"/>
        <v>25.0043352933333</v>
      </c>
      <c r="I64" s="11">
        <f t="shared" si="41"/>
        <v>298.154335293333</v>
      </c>
      <c r="J64" s="11">
        <f t="shared" si="42"/>
        <v>0.346338736336679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2.86608976967666</v>
      </c>
      <c r="O64" s="11">
        <f t="shared" si="59"/>
        <v>1.53054682998298</v>
      </c>
      <c r="P64" s="11">
        <f t="shared" si="45"/>
        <v>0.530087655000416</v>
      </c>
      <c r="Q64" s="16">
        <f t="shared" si="46"/>
        <v>0.0530087655000416</v>
      </c>
      <c r="R64" s="11">
        <f t="shared" si="47"/>
        <v>0.13797</v>
      </c>
      <c r="S64" s="17">
        <f t="shared" si="48"/>
        <v>0.384205011959423</v>
      </c>
      <c r="T64" s="3">
        <v>0.01</v>
      </c>
      <c r="U64" s="18">
        <f t="shared" si="49"/>
        <v>0.00384205011959423</v>
      </c>
      <c r="V64" s="17"/>
      <c r="W64" s="3"/>
      <c r="X64" s="18"/>
      <c r="Y64" s="19">
        <v>0.05</v>
      </c>
      <c r="Z64" s="3">
        <v>0.06</v>
      </c>
      <c r="AA64" s="20">
        <f t="shared" si="50"/>
        <v>0.003</v>
      </c>
      <c r="AB64" s="3">
        <v>0.02</v>
      </c>
      <c r="AC64" s="3">
        <v>0.63</v>
      </c>
      <c r="AD64" s="20">
        <f t="shared" si="51"/>
        <v>0.0126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0.0270420501195942</v>
      </c>
      <c r="AR64" s="25">
        <f t="shared" si="55"/>
        <v>137.97</v>
      </c>
      <c r="AS64" s="1">
        <f t="shared" si="56"/>
        <v>0.1</v>
      </c>
      <c r="AT64" s="2">
        <f>$E$5/12</f>
        <v>1.58333333333333</v>
      </c>
      <c r="AU64" s="1">
        <f t="shared" si="57"/>
        <v>3957.96031401294</v>
      </c>
    </row>
    <row r="65" s="1" customFormat="1" spans="1:47">
      <c r="A65" s="6"/>
      <c r="B65" s="6"/>
      <c r="C65" s="9">
        <v>5</v>
      </c>
      <c r="D65" s="12">
        <v>26.8562345851613</v>
      </c>
      <c r="E65" s="13">
        <f t="shared" si="58"/>
        <v>25.0043352933333</v>
      </c>
      <c r="F65" s="9" t="s">
        <v>109</v>
      </c>
      <c r="G65" s="6">
        <v>6</v>
      </c>
      <c r="H65" s="11">
        <f t="shared" si="40"/>
        <v>26.8562345851613</v>
      </c>
      <c r="I65" s="11">
        <f t="shared" si="41"/>
        <v>300.006234585161</v>
      </c>
      <c r="J65" s="11">
        <f t="shared" si="42"/>
        <v>0.423690794707659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2.38015917498257</v>
      </c>
      <c r="P65" s="11">
        <f t="shared" si="45"/>
        <v>1.00845153237909</v>
      </c>
      <c r="Q65" s="16">
        <f t="shared" si="46"/>
        <v>0.100845153237909</v>
      </c>
      <c r="R65" s="11">
        <f t="shared" si="47"/>
        <v>0.13797</v>
      </c>
      <c r="S65" s="17">
        <f t="shared" si="48"/>
        <v>0.730920875827418</v>
      </c>
      <c r="T65" s="3">
        <v>0.01</v>
      </c>
      <c r="U65" s="18">
        <f t="shared" si="49"/>
        <v>0.00730920875827418</v>
      </c>
      <c r="V65" s="17"/>
      <c r="W65" s="3"/>
      <c r="X65" s="18"/>
      <c r="Y65" s="19">
        <v>0.05</v>
      </c>
      <c r="Z65" s="3">
        <v>0.06</v>
      </c>
      <c r="AA65" s="20">
        <f t="shared" si="50"/>
        <v>0.003</v>
      </c>
      <c r="AB65" s="3">
        <v>0.02</v>
      </c>
      <c r="AC65" s="3">
        <v>0.63</v>
      </c>
      <c r="AD65" s="20">
        <f t="shared" si="51"/>
        <v>0.0126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0.0305092087582742</v>
      </c>
      <c r="AR65" s="25">
        <f t="shared" si="55"/>
        <v>137.97</v>
      </c>
      <c r="AS65" s="1">
        <f t="shared" si="56"/>
        <v>0.1</v>
      </c>
      <c r="AT65" s="2">
        <f>$E$5/12</f>
        <v>1.58333333333333</v>
      </c>
      <c r="AU65" s="1">
        <f t="shared" si="57"/>
        <v>4465.42466059882</v>
      </c>
    </row>
    <row r="66" s="1" customFormat="1" spans="1:47">
      <c r="A66" s="6"/>
      <c r="B66" s="6"/>
      <c r="C66" s="9">
        <v>6</v>
      </c>
      <c r="D66" s="12">
        <v>28.6783108856667</v>
      </c>
      <c r="E66" s="13">
        <f t="shared" si="58"/>
        <v>26.8562345851613</v>
      </c>
      <c r="F66" s="9" t="s">
        <v>107</v>
      </c>
      <c r="G66" s="6">
        <v>7</v>
      </c>
      <c r="H66" s="11">
        <f t="shared" si="40"/>
        <v>28.6783108856667</v>
      </c>
      <c r="I66" s="11">
        <f t="shared" si="41"/>
        <v>301.828310885667</v>
      </c>
      <c r="J66" s="11">
        <f t="shared" si="42"/>
        <v>0.515393110435854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2.75140764260348</v>
      </c>
      <c r="P66" s="11">
        <f t="shared" si="45"/>
        <v>1.41805654299838</v>
      </c>
      <c r="Q66" s="16">
        <f t="shared" si="46"/>
        <v>0.141805654299838</v>
      </c>
      <c r="R66" s="11">
        <f t="shared" si="47"/>
        <v>0.13797</v>
      </c>
      <c r="S66" s="17">
        <f t="shared" si="48"/>
        <v>1.02780063999303</v>
      </c>
      <c r="T66" s="3">
        <v>0.01</v>
      </c>
      <c r="U66" s="18">
        <f t="shared" si="49"/>
        <v>0.0102780063999303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0.0334780063999303</v>
      </c>
      <c r="AR66" s="25">
        <f t="shared" si="55"/>
        <v>137.97</v>
      </c>
      <c r="AS66" s="1">
        <f t="shared" si="56"/>
        <v>0.1</v>
      </c>
      <c r="AT66" s="2">
        <f>$E$5/12</f>
        <v>1.58333333333333</v>
      </c>
      <c r="AU66" s="1">
        <f t="shared" si="57"/>
        <v>4899.94730936412</v>
      </c>
    </row>
    <row r="67" s="1" customFormat="1" spans="1:47">
      <c r="A67" s="6"/>
      <c r="B67" s="6"/>
      <c r="C67" s="9">
        <v>7</v>
      </c>
      <c r="D67" s="12">
        <v>27.4341554877419</v>
      </c>
      <c r="E67" s="13">
        <f t="shared" si="58"/>
        <v>28.6783108856667</v>
      </c>
      <c r="F67" s="9" t="s">
        <v>107</v>
      </c>
      <c r="G67" s="6">
        <v>8</v>
      </c>
      <c r="H67" s="11">
        <f t="shared" si="40"/>
        <v>27.4341554877419</v>
      </c>
      <c r="I67" s="11">
        <f t="shared" si="41"/>
        <v>300.584155487742</v>
      </c>
      <c r="J67" s="11">
        <f t="shared" si="42"/>
        <v>0.45097161206736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2.71305109960509</v>
      </c>
      <c r="P67" s="11">
        <f t="shared" si="45"/>
        <v>1.22350902801003</v>
      </c>
      <c r="Q67" s="16">
        <f t="shared" si="46"/>
        <v>0.122350902801003</v>
      </c>
      <c r="R67" s="11">
        <f t="shared" si="47"/>
        <v>0.13797</v>
      </c>
      <c r="S67" s="17">
        <f t="shared" si="48"/>
        <v>0.886793526136138</v>
      </c>
      <c r="T67" s="3">
        <v>0.01</v>
      </c>
      <c r="U67" s="18">
        <f t="shared" si="49"/>
        <v>0.00886793526136138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0.0320679352613614</v>
      </c>
      <c r="AR67" s="25">
        <f t="shared" si="55"/>
        <v>137.97</v>
      </c>
      <c r="AS67" s="1">
        <f t="shared" si="56"/>
        <v>0.1</v>
      </c>
      <c r="AT67" s="2">
        <f>$E$5/12</f>
        <v>1.58333333333333</v>
      </c>
      <c r="AU67" s="1">
        <f t="shared" si="57"/>
        <v>4693.56482054731</v>
      </c>
    </row>
    <row r="68" s="1" customFormat="1" spans="1:47">
      <c r="A68" s="6"/>
      <c r="B68" s="6"/>
      <c r="C68" s="9">
        <v>8</v>
      </c>
      <c r="D68" s="12">
        <v>28.2125484180645</v>
      </c>
      <c r="E68" s="13">
        <f t="shared" si="58"/>
        <v>27.4341554877419</v>
      </c>
      <c r="F68" s="9" t="s">
        <v>107</v>
      </c>
      <c r="G68" s="6">
        <v>9</v>
      </c>
      <c r="H68" s="11">
        <f t="shared" si="40"/>
        <v>28.2125484180645</v>
      </c>
      <c r="I68" s="11">
        <f t="shared" si="41"/>
        <v>301.362548418064</v>
      </c>
      <c r="J68" s="11">
        <f t="shared" si="42"/>
        <v>0.490326930155334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2.86924207159506</v>
      </c>
      <c r="P68" s="11">
        <f t="shared" si="45"/>
        <v>1.40686665683774</v>
      </c>
      <c r="Q68" s="16">
        <f t="shared" si="46"/>
        <v>0.140686665683774</v>
      </c>
      <c r="R68" s="11">
        <f t="shared" si="47"/>
        <v>0.13797</v>
      </c>
      <c r="S68" s="17">
        <f t="shared" si="48"/>
        <v>1.01969026370786</v>
      </c>
      <c r="T68" s="3">
        <v>0.01</v>
      </c>
      <c r="U68" s="18">
        <f t="shared" si="49"/>
        <v>0.0101969026370786</v>
      </c>
      <c r="V68" s="17"/>
      <c r="W68" s="3"/>
      <c r="X68" s="18"/>
      <c r="Y68" s="19">
        <v>0.05</v>
      </c>
      <c r="Z68" s="3">
        <v>0.06</v>
      </c>
      <c r="AA68" s="20">
        <f t="shared" si="50"/>
        <v>0.003</v>
      </c>
      <c r="AB68" s="3">
        <v>0.02</v>
      </c>
      <c r="AC68" s="3">
        <v>0.63</v>
      </c>
      <c r="AD68" s="20">
        <f t="shared" si="51"/>
        <v>0.0126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0.0333969026370786</v>
      </c>
      <c r="AR68" s="25">
        <f t="shared" si="55"/>
        <v>137.97</v>
      </c>
      <c r="AS68" s="1">
        <f t="shared" si="56"/>
        <v>0.1</v>
      </c>
      <c r="AT68" s="2">
        <f>$E$5/12</f>
        <v>1.58333333333333</v>
      </c>
      <c r="AU68" s="1">
        <f t="shared" si="57"/>
        <v>4888.0767051287</v>
      </c>
    </row>
    <row r="69" s="1" customFormat="1" spans="1:47">
      <c r="A69" s="6"/>
      <c r="B69" s="6"/>
      <c r="C69" s="9">
        <v>9</v>
      </c>
      <c r="D69" s="12">
        <v>27.8348675723333</v>
      </c>
      <c r="E69" s="13">
        <f t="shared" si="58"/>
        <v>28.2125484180645</v>
      </c>
      <c r="F69" s="9" t="s">
        <v>107</v>
      </c>
      <c r="G69" s="6">
        <v>10</v>
      </c>
      <c r="H69" s="11">
        <f t="shared" si="40"/>
        <v>27.8348675723333</v>
      </c>
      <c r="I69" s="11">
        <f t="shared" si="41"/>
        <v>300.984867572333</v>
      </c>
      <c r="J69" s="11">
        <f t="shared" si="42"/>
        <v>0.470845597758046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2.84207541475732</v>
      </c>
      <c r="P69" s="11">
        <f t="shared" si="45"/>
        <v>1.33817869753486</v>
      </c>
      <c r="Q69" s="16">
        <f t="shared" si="46"/>
        <v>0.133817869753486</v>
      </c>
      <c r="R69" s="11">
        <f t="shared" si="47"/>
        <v>0.13797</v>
      </c>
      <c r="S69" s="17">
        <f t="shared" si="48"/>
        <v>0.969905557392808</v>
      </c>
      <c r="T69" s="3">
        <v>0.01</v>
      </c>
      <c r="U69" s="18">
        <f t="shared" si="49"/>
        <v>0.00969905557392808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0.0277490555739281</v>
      </c>
      <c r="AR69" s="25">
        <f t="shared" si="55"/>
        <v>137.97</v>
      </c>
      <c r="AS69" s="1">
        <f t="shared" si="56"/>
        <v>0.1</v>
      </c>
      <c r="AT69" s="2">
        <f>$E$5/12</f>
        <v>1.58333333333333</v>
      </c>
      <c r="AU69" s="1">
        <f t="shared" si="57"/>
        <v>4061.43987705156</v>
      </c>
    </row>
    <row r="70" s="1" customFormat="1" spans="1:47">
      <c r="A70" s="6"/>
      <c r="B70" s="6"/>
      <c r="C70" s="9">
        <v>10</v>
      </c>
      <c r="D70" s="12">
        <v>24.978353186129</v>
      </c>
      <c r="E70" s="13">
        <f t="shared" si="58"/>
        <v>27.8348675723333</v>
      </c>
      <c r="F70" s="9" t="s">
        <v>107</v>
      </c>
      <c r="G70" s="6">
        <v>11</v>
      </c>
      <c r="H70" s="11">
        <f t="shared" si="40"/>
        <v>24.978353186129</v>
      </c>
      <c r="I70" s="11">
        <f t="shared" si="41"/>
        <v>298.128353186129</v>
      </c>
      <c r="J70" s="11">
        <f t="shared" si="42"/>
        <v>0.345354433076887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1.42870188136134</v>
      </c>
      <c r="O70" s="11">
        <f t="shared" si="59"/>
        <v>1.45489483586112</v>
      </c>
      <c r="P70" s="11">
        <f t="shared" si="45"/>
        <v>0.502454381225308</v>
      </c>
      <c r="Q70" s="16">
        <f t="shared" si="46"/>
        <v>0.0502454381225308</v>
      </c>
      <c r="R70" s="11">
        <f t="shared" si="47"/>
        <v>0.13797</v>
      </c>
      <c r="S70" s="17">
        <f t="shared" si="48"/>
        <v>0.364176546513958</v>
      </c>
      <c r="T70" s="3">
        <v>0.01</v>
      </c>
      <c r="U70" s="18">
        <f t="shared" si="49"/>
        <v>0.00364176546513958</v>
      </c>
      <c r="V70" s="17"/>
      <c r="W70" s="3"/>
      <c r="X70" s="18"/>
      <c r="Y70" s="19">
        <v>0.04</v>
      </c>
      <c r="Z70" s="3">
        <v>0.06</v>
      </c>
      <c r="AA70" s="20">
        <f t="shared" si="50"/>
        <v>0.0024</v>
      </c>
      <c r="AB70" s="3">
        <v>0.015</v>
      </c>
      <c r="AC70" s="3">
        <v>0.63</v>
      </c>
      <c r="AD70" s="20">
        <f t="shared" si="51"/>
        <v>0.00945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0.0216917654651396</v>
      </c>
      <c r="AR70" s="25">
        <f t="shared" si="55"/>
        <v>137.97</v>
      </c>
      <c r="AS70" s="1">
        <f t="shared" si="56"/>
        <v>0.1</v>
      </c>
      <c r="AT70" s="2">
        <f>$E$5/12</f>
        <v>1.58333333333333</v>
      </c>
      <c r="AU70" s="1">
        <f t="shared" si="57"/>
        <v>3174.87566483318</v>
      </c>
    </row>
    <row r="71" s="1" customFormat="1" spans="1:48">
      <c r="A71" s="6"/>
      <c r="B71" s="6"/>
      <c r="C71" s="9">
        <v>11</v>
      </c>
      <c r="D71" s="12">
        <v>22.5155943643333</v>
      </c>
      <c r="E71" s="13">
        <f t="shared" si="58"/>
        <v>24.978353186129</v>
      </c>
      <c r="F71" s="9" t="s">
        <v>109</v>
      </c>
      <c r="G71" s="6">
        <v>12</v>
      </c>
      <c r="H71" s="11">
        <f t="shared" si="40"/>
        <v>22.5155943643333</v>
      </c>
      <c r="I71" s="11">
        <f t="shared" si="41"/>
        <v>295.665594364333</v>
      </c>
      <c r="J71" s="11">
        <f t="shared" si="42"/>
        <v>0.263099088650846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2.33214045463581</v>
      </c>
      <c r="P71" s="11">
        <f t="shared" si="45"/>
        <v>0.613584028220453</v>
      </c>
      <c r="Q71" s="16">
        <f t="shared" si="46"/>
        <v>0.0613584028220453</v>
      </c>
      <c r="R71" s="11">
        <f t="shared" si="47"/>
        <v>0.13797</v>
      </c>
      <c r="S71" s="17">
        <f t="shared" si="48"/>
        <v>0.444722786272706</v>
      </c>
      <c r="T71" s="3">
        <v>0.01</v>
      </c>
      <c r="U71" s="18">
        <f t="shared" si="49"/>
        <v>0.00444722786272706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0.0167472278627271</v>
      </c>
      <c r="AR71" s="25">
        <f t="shared" si="55"/>
        <v>137.97</v>
      </c>
      <c r="AS71" s="1">
        <f t="shared" si="56"/>
        <v>0.1</v>
      </c>
      <c r="AT71" s="2">
        <f>$E$5/12</f>
        <v>1.58333333333333</v>
      </c>
      <c r="AU71" s="1">
        <f t="shared" si="57"/>
        <v>2451.1774424372</v>
      </c>
      <c r="AV71" s="1">
        <f>SUM(AU60:AU71)</f>
        <v>44130.7716070015</v>
      </c>
    </row>
    <row r="72" s="1" customFormat="1" spans="1:46">
      <c r="A72" s="6"/>
      <c r="B72" s="6"/>
      <c r="C72" s="9">
        <v>12</v>
      </c>
      <c r="D72" s="12">
        <v>19.1091745577419</v>
      </c>
      <c r="E72" s="13">
        <f t="shared" si="58"/>
        <v>22.5155943643333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20</v>
      </c>
      <c r="E76" s="9"/>
      <c r="F76" s="9"/>
      <c r="G76" s="6">
        <v>1</v>
      </c>
      <c r="H76" s="11">
        <f t="shared" ref="H76:H87" si="60">E77</f>
        <v>20</v>
      </c>
      <c r="I76" s="11">
        <f t="shared" ref="I76:I87" si="61">H76+273.15</f>
        <v>293.15</v>
      </c>
      <c r="J76" s="11">
        <f t="shared" ref="J76:J87" si="62">EXP(($C$18*(I76-$C$16))/($C$19*I76*$C$16))</f>
        <v>0.198330520254678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0.015521759703715</v>
      </c>
      <c r="Q76" s="16">
        <f t="shared" ref="Q76:Q87" si="66">P76*$B$78</f>
        <v>0.00201782876148295</v>
      </c>
      <c r="R76" s="11">
        <f t="shared" ref="R76:R87" si="67">L76*$B$78</f>
        <v>0.0101740708333333</v>
      </c>
      <c r="S76" s="17">
        <f t="shared" ref="S76:S87" si="68">Q76/R76</f>
        <v>0.198330520254679</v>
      </c>
      <c r="T76" s="3">
        <v>0.01</v>
      </c>
      <c r="U76" s="18">
        <f t="shared" ref="U76:U87" si="69">S76*T76</f>
        <v>0.00198330520254679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0.0135833052025468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0.1</v>
      </c>
      <c r="AU76" s="1">
        <f t="shared" ref="AU76:AU87" si="77">AT76*10000*AS76*0.67*AR76*AQ76</f>
        <v>9.25923312186024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20.2418172558065</v>
      </c>
      <c r="E77" s="13">
        <f t="shared" ref="E77:E88" si="78">D76</f>
        <v>20</v>
      </c>
      <c r="F77" s="9" t="s">
        <v>107</v>
      </c>
      <c r="G77" s="6">
        <v>2</v>
      </c>
      <c r="H77" s="11">
        <f t="shared" si="60"/>
        <v>20.2418172558065</v>
      </c>
      <c r="I77" s="11">
        <f t="shared" si="61"/>
        <v>293.391817255806</v>
      </c>
      <c r="J77" s="11">
        <f t="shared" si="62"/>
        <v>0.2038349562523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0.141002406962952</v>
      </c>
      <c r="P77" s="11">
        <f t="shared" si="65"/>
        <v>0.0287412194547622</v>
      </c>
      <c r="Q77" s="16">
        <f t="shared" si="66"/>
        <v>0.00373635852911909</v>
      </c>
      <c r="R77" s="11">
        <f t="shared" si="67"/>
        <v>0.0101740708333333</v>
      </c>
      <c r="S77" s="17">
        <f t="shared" si="68"/>
        <v>0.367243219584992</v>
      </c>
      <c r="T77" s="3">
        <v>0.01</v>
      </c>
      <c r="U77" s="18">
        <f t="shared" si="69"/>
        <v>0.00367243219584992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0.0152724321958499</v>
      </c>
      <c r="AR77" s="25">
        <f t="shared" si="74"/>
        <v>7.82620833333333</v>
      </c>
      <c r="AS77" s="1">
        <f t="shared" si="75"/>
        <v>0.13</v>
      </c>
      <c r="AT77" s="2">
        <f t="shared" si="76"/>
        <v>0.1</v>
      </c>
      <c r="AU77" s="1">
        <f t="shared" si="77"/>
        <v>10.4106480661765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19.0826252942857</v>
      </c>
      <c r="E78" s="13">
        <f t="shared" si="78"/>
        <v>20.2418172558065</v>
      </c>
      <c r="F78" s="9" t="s">
        <v>107</v>
      </c>
      <c r="G78" s="6">
        <v>3</v>
      </c>
      <c r="H78" s="11">
        <f t="shared" si="60"/>
        <v>19.0826252942857</v>
      </c>
      <c r="I78" s="11">
        <f t="shared" si="61"/>
        <v>292.232625294286</v>
      </c>
      <c r="J78" s="11">
        <f t="shared" si="62"/>
        <v>0.178692891335384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0.190523270841523</v>
      </c>
      <c r="P78" s="11">
        <f t="shared" si="65"/>
        <v>0.0340451541333462</v>
      </c>
      <c r="Q78" s="16">
        <f t="shared" si="66"/>
        <v>0.00442587003733501</v>
      </c>
      <c r="R78" s="11">
        <f t="shared" si="67"/>
        <v>0.0101740708333333</v>
      </c>
      <c r="S78" s="17">
        <f t="shared" si="68"/>
        <v>0.435014667170838</v>
      </c>
      <c r="T78" s="3">
        <v>0.01</v>
      </c>
      <c r="U78" s="18">
        <f t="shared" si="69"/>
        <v>0.00435014667170838</v>
      </c>
      <c r="V78" s="17"/>
      <c r="W78" s="3"/>
      <c r="X78" s="18"/>
      <c r="Y78" s="19">
        <v>0.04</v>
      </c>
      <c r="Z78" s="3">
        <v>0.17</v>
      </c>
      <c r="AA78" s="20">
        <f t="shared" si="70"/>
        <v>0.0068</v>
      </c>
      <c r="AB78" s="3">
        <v>0.015</v>
      </c>
      <c r="AC78" s="3">
        <v>0.03</v>
      </c>
      <c r="AD78" s="20">
        <f t="shared" si="71"/>
        <v>0.00045</v>
      </c>
      <c r="AE78" s="17"/>
      <c r="AF78" s="3"/>
      <c r="AG78" s="18"/>
      <c r="AH78" s="17"/>
      <c r="AI78" s="3"/>
      <c r="AJ78" s="18"/>
      <c r="AL78" s="20"/>
      <c r="AM78" s="20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0.0234501466717084</v>
      </c>
      <c r="AR78" s="25">
        <f t="shared" si="74"/>
        <v>7.82620833333333</v>
      </c>
      <c r="AS78" s="1">
        <f t="shared" si="75"/>
        <v>0.13</v>
      </c>
      <c r="AT78" s="2">
        <f t="shared" si="76"/>
        <v>0.1</v>
      </c>
      <c r="AU78" s="1">
        <f t="shared" si="77"/>
        <v>15.9850913704311</v>
      </c>
    </row>
    <row r="79" s="1" customFormat="1" spans="1:47">
      <c r="A79" s="6"/>
      <c r="B79" s="6"/>
      <c r="C79" s="9">
        <v>3</v>
      </c>
      <c r="D79" s="12">
        <v>22.7804802774194</v>
      </c>
      <c r="E79" s="13">
        <f t="shared" si="78"/>
        <v>19.0826252942857</v>
      </c>
      <c r="F79" s="9" t="s">
        <v>107</v>
      </c>
      <c r="G79" s="6">
        <v>4</v>
      </c>
      <c r="H79" s="11">
        <f t="shared" si="60"/>
        <v>22.7804802774194</v>
      </c>
      <c r="I79" s="11">
        <f t="shared" si="61"/>
        <v>295.930480277419</v>
      </c>
      <c r="J79" s="11">
        <f t="shared" si="62"/>
        <v>0.27096991021638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0.23474020004151</v>
      </c>
      <c r="P79" s="11">
        <f t="shared" si="65"/>
        <v>0.063607530929423</v>
      </c>
      <c r="Q79" s="16">
        <f t="shared" si="66"/>
        <v>0.008268979020825</v>
      </c>
      <c r="R79" s="11">
        <f t="shared" si="67"/>
        <v>0.0101740708333333</v>
      </c>
      <c r="S79" s="17">
        <f t="shared" si="68"/>
        <v>0.812750290054336</v>
      </c>
      <c r="T79" s="3">
        <v>0.01</v>
      </c>
      <c r="U79" s="18">
        <f t="shared" si="69"/>
        <v>0.00812750290054336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0.0272275029005434</v>
      </c>
      <c r="AR79" s="25">
        <f t="shared" si="74"/>
        <v>7.82620833333333</v>
      </c>
      <c r="AS79" s="1">
        <f t="shared" si="75"/>
        <v>0.13</v>
      </c>
      <c r="AT79" s="2">
        <f t="shared" si="76"/>
        <v>0.1</v>
      </c>
      <c r="AU79" s="1">
        <f t="shared" si="77"/>
        <v>18.5599743893694</v>
      </c>
    </row>
    <row r="80" s="1" customFormat="1" spans="1:47">
      <c r="A80" s="6"/>
      <c r="B80" s="6"/>
      <c r="C80" s="9">
        <v>4</v>
      </c>
      <c r="D80" s="12">
        <v>25.0043352933333</v>
      </c>
      <c r="E80" s="13">
        <f t="shared" si="78"/>
        <v>22.7804802774194</v>
      </c>
      <c r="F80" s="9" t="s">
        <v>107</v>
      </c>
      <c r="G80" s="6">
        <v>5</v>
      </c>
      <c r="H80" s="11">
        <f t="shared" si="60"/>
        <v>25.0043352933333</v>
      </c>
      <c r="I80" s="11">
        <f t="shared" si="61"/>
        <v>298.154335293333</v>
      </c>
      <c r="J80" s="11">
        <f t="shared" si="62"/>
        <v>0.346338736336679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0.162576035656482</v>
      </c>
      <c r="O80" s="11">
        <f t="shared" si="79"/>
        <v>0.0868187167889376</v>
      </c>
      <c r="P80" s="11">
        <f t="shared" si="65"/>
        <v>0.0300686846630527</v>
      </c>
      <c r="Q80" s="16">
        <f t="shared" si="66"/>
        <v>0.00390892900619685</v>
      </c>
      <c r="R80" s="11">
        <f t="shared" si="67"/>
        <v>0.0101740708333333</v>
      </c>
      <c r="S80" s="17">
        <f t="shared" si="68"/>
        <v>0.384205011959424</v>
      </c>
      <c r="T80" s="3">
        <v>0.01</v>
      </c>
      <c r="U80" s="18">
        <f t="shared" si="69"/>
        <v>0.00384205011959424</v>
      </c>
      <c r="V80" s="17"/>
      <c r="W80" s="3"/>
      <c r="X80" s="18"/>
      <c r="Y80" s="19">
        <v>0.05</v>
      </c>
      <c r="Z80" s="3">
        <v>0.17</v>
      </c>
      <c r="AA80" s="20">
        <f t="shared" si="70"/>
        <v>0.0085</v>
      </c>
      <c r="AB80" s="3">
        <v>0.02</v>
      </c>
      <c r="AC80" s="3">
        <v>0.03</v>
      </c>
      <c r="AD80" s="20">
        <f t="shared" si="71"/>
        <v>0.0006</v>
      </c>
      <c r="AE80" s="17"/>
      <c r="AF80" s="3"/>
      <c r="AG80" s="18"/>
      <c r="AH80" s="17"/>
      <c r="AI80" s="3"/>
      <c r="AJ80" s="18"/>
      <c r="AL80" s="20"/>
      <c r="AM80" s="20"/>
      <c r="AN80" s="3">
        <v>0.02</v>
      </c>
      <c r="AO80" s="3">
        <v>0.79</v>
      </c>
      <c r="AP80" s="3">
        <f t="shared" si="72"/>
        <v>0.0158</v>
      </c>
      <c r="AQ80" s="1">
        <f t="shared" si="73"/>
        <v>0.0287420501195942</v>
      </c>
      <c r="AR80" s="25">
        <f t="shared" si="74"/>
        <v>7.82620833333333</v>
      </c>
      <c r="AS80" s="1">
        <f t="shared" si="75"/>
        <v>0.13</v>
      </c>
      <c r="AT80" s="2">
        <f t="shared" si="76"/>
        <v>0.1</v>
      </c>
      <c r="AU80" s="1">
        <f t="shared" si="77"/>
        <v>19.5923848054019</v>
      </c>
    </row>
    <row r="81" s="1" customFormat="1" spans="1:47">
      <c r="A81" s="6"/>
      <c r="B81" s="6"/>
      <c r="C81" s="9">
        <v>5</v>
      </c>
      <c r="D81" s="12">
        <v>26.8562345851613</v>
      </c>
      <c r="E81" s="13">
        <f t="shared" si="78"/>
        <v>25.0043352933333</v>
      </c>
      <c r="F81" s="9" t="s">
        <v>109</v>
      </c>
      <c r="G81" s="6">
        <v>6</v>
      </c>
      <c r="H81" s="11">
        <f t="shared" si="60"/>
        <v>26.8562345851613</v>
      </c>
      <c r="I81" s="11">
        <f t="shared" si="61"/>
        <v>300.006234585161</v>
      </c>
      <c r="J81" s="11">
        <f t="shared" si="62"/>
        <v>0.423690794707659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0.135012115459218</v>
      </c>
      <c r="P81" s="11">
        <f t="shared" si="65"/>
        <v>0.0572033904940784</v>
      </c>
      <c r="Q81" s="16">
        <f t="shared" si="66"/>
        <v>0.00743644076423019</v>
      </c>
      <c r="R81" s="11">
        <f t="shared" si="67"/>
        <v>0.0101740708333333</v>
      </c>
      <c r="S81" s="17">
        <f t="shared" si="68"/>
        <v>0.730920875827421</v>
      </c>
      <c r="T81" s="3">
        <v>0.01</v>
      </c>
      <c r="U81" s="18">
        <f t="shared" si="69"/>
        <v>0.00730920875827421</v>
      </c>
      <c r="V81" s="17"/>
      <c r="W81" s="3"/>
      <c r="X81" s="18"/>
      <c r="Y81" s="19">
        <v>0.05</v>
      </c>
      <c r="Z81" s="3">
        <v>0.17</v>
      </c>
      <c r="AA81" s="20">
        <f t="shared" si="70"/>
        <v>0.0085</v>
      </c>
      <c r="AB81" s="3">
        <v>0.02</v>
      </c>
      <c r="AC81" s="3">
        <v>0.03</v>
      </c>
      <c r="AD81" s="20">
        <f t="shared" si="71"/>
        <v>0.0006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0.02</v>
      </c>
      <c r="AO81" s="3">
        <v>0.79</v>
      </c>
      <c r="AP81" s="3">
        <f t="shared" si="72"/>
        <v>0.0158</v>
      </c>
      <c r="AQ81" s="1">
        <f t="shared" si="73"/>
        <v>0.0322092087582742</v>
      </c>
      <c r="AR81" s="25">
        <f t="shared" si="74"/>
        <v>7.82620833333333</v>
      </c>
      <c r="AS81" s="1">
        <f t="shared" si="75"/>
        <v>0.13</v>
      </c>
      <c r="AT81" s="2">
        <f t="shared" si="76"/>
        <v>0.1</v>
      </c>
      <c r="AU81" s="1">
        <f t="shared" si="77"/>
        <v>21.9558176832842</v>
      </c>
    </row>
    <row r="82" s="1" customFormat="1" spans="1:47">
      <c r="A82" s="6"/>
      <c r="B82" s="6"/>
      <c r="C82" s="9">
        <v>6</v>
      </c>
      <c r="D82" s="12">
        <v>28.6783108856667</v>
      </c>
      <c r="E82" s="13">
        <f t="shared" si="78"/>
        <v>26.8562345851613</v>
      </c>
      <c r="F82" s="9" t="s">
        <v>107</v>
      </c>
      <c r="G82" s="6">
        <v>7</v>
      </c>
      <c r="H82" s="11">
        <f t="shared" si="60"/>
        <v>28.6783108856667</v>
      </c>
      <c r="I82" s="11">
        <f t="shared" si="61"/>
        <v>301.828310885667</v>
      </c>
      <c r="J82" s="11">
        <f t="shared" si="62"/>
        <v>0.515393110435854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0.156070808298473</v>
      </c>
      <c r="P82" s="11">
        <f t="shared" si="65"/>
        <v>0.0804378193371879</v>
      </c>
      <c r="Q82" s="16">
        <f t="shared" si="66"/>
        <v>0.0104569165138344</v>
      </c>
      <c r="R82" s="11">
        <f t="shared" si="67"/>
        <v>0.0101740708333333</v>
      </c>
      <c r="S82" s="17">
        <f t="shared" si="68"/>
        <v>1.02780063999303</v>
      </c>
      <c r="T82" s="3">
        <v>0.01</v>
      </c>
      <c r="U82" s="18">
        <f t="shared" si="69"/>
        <v>0.0102780063999303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0.0351780063999303</v>
      </c>
      <c r="AR82" s="25">
        <f t="shared" si="74"/>
        <v>7.82620833333333</v>
      </c>
      <c r="AS82" s="1">
        <f t="shared" si="75"/>
        <v>0.13</v>
      </c>
      <c r="AT82" s="2">
        <f t="shared" si="76"/>
        <v>0.1</v>
      </c>
      <c r="AU82" s="1">
        <f t="shared" si="77"/>
        <v>23.9795364355191</v>
      </c>
    </row>
    <row r="83" s="1" customFormat="1" spans="1:47">
      <c r="A83" s="6"/>
      <c r="B83" s="6"/>
      <c r="C83" s="9">
        <v>7</v>
      </c>
      <c r="D83" s="12">
        <v>27.4341554877419</v>
      </c>
      <c r="E83" s="13">
        <f t="shared" si="78"/>
        <v>28.6783108856667</v>
      </c>
      <c r="F83" s="9" t="s">
        <v>107</v>
      </c>
      <c r="G83" s="6">
        <v>8</v>
      </c>
      <c r="H83" s="11">
        <f t="shared" si="60"/>
        <v>27.4341554877419</v>
      </c>
      <c r="I83" s="11">
        <f t="shared" si="61"/>
        <v>300.584155487742</v>
      </c>
      <c r="J83" s="11">
        <f t="shared" si="62"/>
        <v>0.45097161206736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0.153895072294619</v>
      </c>
      <c r="P83" s="11">
        <f t="shared" si="65"/>
        <v>0.069402308841927</v>
      </c>
      <c r="Q83" s="16">
        <f t="shared" si="66"/>
        <v>0.00902230014945051</v>
      </c>
      <c r="R83" s="11">
        <f t="shared" si="67"/>
        <v>0.0101740708333333</v>
      </c>
      <c r="S83" s="17">
        <f t="shared" si="68"/>
        <v>0.886793526136141</v>
      </c>
      <c r="T83" s="3">
        <v>0.01</v>
      </c>
      <c r="U83" s="18">
        <f t="shared" si="69"/>
        <v>0.00886793526136141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0.0337679352613614</v>
      </c>
      <c r="AR83" s="25">
        <f t="shared" si="74"/>
        <v>7.82620833333333</v>
      </c>
      <c r="AS83" s="1">
        <f t="shared" si="75"/>
        <v>0.13</v>
      </c>
      <c r="AT83" s="2">
        <f t="shared" si="76"/>
        <v>0.1</v>
      </c>
      <c r="AU83" s="1">
        <f t="shared" si="77"/>
        <v>23.0183434713819</v>
      </c>
    </row>
    <row r="84" s="1" customFormat="1" spans="1:47">
      <c r="A84" s="6"/>
      <c r="B84" s="6"/>
      <c r="C84" s="9">
        <v>8</v>
      </c>
      <c r="D84" s="12">
        <v>28.2125484180645</v>
      </c>
      <c r="E84" s="13">
        <f t="shared" si="78"/>
        <v>27.4341554877419</v>
      </c>
      <c r="F84" s="9" t="s">
        <v>107</v>
      </c>
      <c r="G84" s="6">
        <v>9</v>
      </c>
      <c r="H84" s="11">
        <f t="shared" si="60"/>
        <v>28.2125484180645</v>
      </c>
      <c r="I84" s="11">
        <f t="shared" si="61"/>
        <v>301.362548418064</v>
      </c>
      <c r="J84" s="11">
        <f t="shared" si="62"/>
        <v>0.490326930155334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0.162754846786025</v>
      </c>
      <c r="P84" s="11">
        <f t="shared" si="65"/>
        <v>0.0798030843924933</v>
      </c>
      <c r="Q84" s="16">
        <f t="shared" si="66"/>
        <v>0.0103744009710241</v>
      </c>
      <c r="R84" s="11">
        <f t="shared" si="67"/>
        <v>0.0101740708333333</v>
      </c>
      <c r="S84" s="17">
        <f t="shared" si="68"/>
        <v>1.01969026370786</v>
      </c>
      <c r="T84" s="3">
        <v>0.01</v>
      </c>
      <c r="U84" s="18">
        <f t="shared" si="69"/>
        <v>0.0101969026370786</v>
      </c>
      <c r="V84" s="17"/>
      <c r="W84" s="3"/>
      <c r="X84" s="18"/>
      <c r="Y84" s="19">
        <v>0.05</v>
      </c>
      <c r="Z84" s="3">
        <v>0.17</v>
      </c>
      <c r="AA84" s="20">
        <f t="shared" si="70"/>
        <v>0.0085</v>
      </c>
      <c r="AB84" s="3">
        <v>0.02</v>
      </c>
      <c r="AC84" s="3">
        <v>0.03</v>
      </c>
      <c r="AD84" s="20">
        <f t="shared" si="71"/>
        <v>0.0006</v>
      </c>
      <c r="AE84" s="17"/>
      <c r="AF84" s="3"/>
      <c r="AG84" s="18"/>
      <c r="AH84" s="17"/>
      <c r="AI84" s="3"/>
      <c r="AJ84" s="18"/>
      <c r="AL84" s="20"/>
      <c r="AM84" s="20"/>
      <c r="AN84" s="3">
        <v>0.02</v>
      </c>
      <c r="AO84" s="3">
        <v>0.79</v>
      </c>
      <c r="AP84" s="3">
        <f t="shared" si="72"/>
        <v>0.0158</v>
      </c>
      <c r="AQ84" s="1">
        <f t="shared" si="73"/>
        <v>0.0350969026370786</v>
      </c>
      <c r="AR84" s="25">
        <f t="shared" si="74"/>
        <v>7.82620833333333</v>
      </c>
      <c r="AS84" s="1">
        <f t="shared" si="75"/>
        <v>0.13</v>
      </c>
      <c r="AT84" s="2">
        <f t="shared" si="76"/>
        <v>0.1</v>
      </c>
      <c r="AU84" s="1">
        <f t="shared" si="77"/>
        <v>23.9242510218362</v>
      </c>
    </row>
    <row r="85" s="1" customFormat="1" spans="1:47">
      <c r="A85" s="6"/>
      <c r="B85" s="6"/>
      <c r="C85" s="9">
        <v>9</v>
      </c>
      <c r="D85" s="12">
        <v>27.8348675723333</v>
      </c>
      <c r="E85" s="13">
        <f t="shared" si="78"/>
        <v>28.2125484180645</v>
      </c>
      <c r="F85" s="9" t="s">
        <v>107</v>
      </c>
      <c r="G85" s="6">
        <v>10</v>
      </c>
      <c r="H85" s="11">
        <f t="shared" si="60"/>
        <v>27.8348675723333</v>
      </c>
      <c r="I85" s="11">
        <f t="shared" si="61"/>
        <v>300.984867572333</v>
      </c>
      <c r="J85" s="11">
        <f t="shared" si="62"/>
        <v>0.470845597758046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0.161213845726865</v>
      </c>
      <c r="P85" s="11">
        <f t="shared" si="65"/>
        <v>0.0759068295581391</v>
      </c>
      <c r="Q85" s="16">
        <f t="shared" si="66"/>
        <v>0.00986788784255808</v>
      </c>
      <c r="R85" s="11">
        <f t="shared" si="67"/>
        <v>0.0101740708333333</v>
      </c>
      <c r="S85" s="17">
        <f t="shared" si="68"/>
        <v>0.969905557392811</v>
      </c>
      <c r="T85" s="3">
        <v>0.01</v>
      </c>
      <c r="U85" s="18">
        <f t="shared" si="69"/>
        <v>0.00969905557392811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0.0287990555739281</v>
      </c>
      <c r="AR85" s="25">
        <f t="shared" si="74"/>
        <v>7.82620833333333</v>
      </c>
      <c r="AS85" s="1">
        <f t="shared" si="75"/>
        <v>0.13</v>
      </c>
      <c r="AT85" s="2">
        <f t="shared" si="76"/>
        <v>0.1</v>
      </c>
      <c r="AU85" s="1">
        <f t="shared" si="77"/>
        <v>19.6312432999306</v>
      </c>
    </row>
    <row r="86" s="1" customFormat="1" spans="1:47">
      <c r="A86" s="6"/>
      <c r="B86" s="6"/>
      <c r="C86" s="9">
        <v>10</v>
      </c>
      <c r="D86" s="12">
        <v>24.978353186129</v>
      </c>
      <c r="E86" s="13">
        <f t="shared" si="78"/>
        <v>27.8348675723333</v>
      </c>
      <c r="F86" s="9" t="s">
        <v>107</v>
      </c>
      <c r="G86" s="6">
        <v>11</v>
      </c>
      <c r="H86" s="11">
        <f t="shared" si="60"/>
        <v>24.978353186129</v>
      </c>
      <c r="I86" s="11">
        <f t="shared" si="61"/>
        <v>298.128353186129</v>
      </c>
      <c r="J86" s="11">
        <f t="shared" si="62"/>
        <v>0.345354433076887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0.0810416653602895</v>
      </c>
      <c r="O86" s="11">
        <f t="shared" si="79"/>
        <v>0.0825274341417696</v>
      </c>
      <c r="P86" s="11">
        <f t="shared" si="65"/>
        <v>0.0285012152313209</v>
      </c>
      <c r="Q86" s="16">
        <f t="shared" si="66"/>
        <v>0.00370515798007172</v>
      </c>
      <c r="R86" s="11">
        <f t="shared" si="67"/>
        <v>0.0101740708333333</v>
      </c>
      <c r="S86" s="17">
        <f t="shared" si="68"/>
        <v>0.364176546513959</v>
      </c>
      <c r="T86" s="3">
        <v>0.01</v>
      </c>
      <c r="U86" s="18">
        <f t="shared" si="69"/>
        <v>0.00364176546513959</v>
      </c>
      <c r="V86" s="17"/>
      <c r="W86" s="3"/>
      <c r="X86" s="18"/>
      <c r="Y86" s="19">
        <v>0.04</v>
      </c>
      <c r="Z86" s="3">
        <v>0.17</v>
      </c>
      <c r="AA86" s="20">
        <f t="shared" si="70"/>
        <v>0.0068</v>
      </c>
      <c r="AB86" s="3">
        <v>0.015</v>
      </c>
      <c r="AC86" s="3">
        <v>0.03</v>
      </c>
      <c r="AD86" s="20">
        <f t="shared" si="71"/>
        <v>0.00045</v>
      </c>
      <c r="AE86" s="17"/>
      <c r="AF86" s="3"/>
      <c r="AG86" s="18"/>
      <c r="AH86" s="17"/>
      <c r="AI86" s="3"/>
      <c r="AJ86" s="18"/>
      <c r="AL86" s="20"/>
      <c r="AM86" s="20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0.0227417654651396</v>
      </c>
      <c r="AR86" s="25">
        <f t="shared" si="74"/>
        <v>7.82620833333333</v>
      </c>
      <c r="AS86" s="1">
        <f t="shared" si="75"/>
        <v>0.13</v>
      </c>
      <c r="AT86" s="2">
        <f t="shared" si="76"/>
        <v>0.1</v>
      </c>
      <c r="AU86" s="1">
        <f t="shared" si="77"/>
        <v>15.5022142920647</v>
      </c>
    </row>
    <row r="87" s="1" customFormat="1" spans="1:48">
      <c r="A87" s="6"/>
      <c r="B87" s="6"/>
      <c r="C87" s="9">
        <v>11</v>
      </c>
      <c r="D87" s="12">
        <v>22.5155943643333</v>
      </c>
      <c r="E87" s="13">
        <f t="shared" si="78"/>
        <v>24.978353186129</v>
      </c>
      <c r="F87" s="9" t="s">
        <v>109</v>
      </c>
      <c r="G87" s="6">
        <v>12</v>
      </c>
      <c r="H87" s="11">
        <f t="shared" si="60"/>
        <v>22.5155943643333</v>
      </c>
      <c r="I87" s="11">
        <f t="shared" si="61"/>
        <v>295.665594364333</v>
      </c>
      <c r="J87" s="11">
        <f t="shared" si="62"/>
        <v>0.263099088650846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0.132288302243782</v>
      </c>
      <c r="P87" s="11">
        <f t="shared" si="65"/>
        <v>0.0348049317595067</v>
      </c>
      <c r="Q87" s="16">
        <f t="shared" si="66"/>
        <v>0.00452464112873587</v>
      </c>
      <c r="R87" s="11">
        <f t="shared" si="67"/>
        <v>0.0101740708333333</v>
      </c>
      <c r="S87" s="17">
        <f t="shared" si="68"/>
        <v>0.444722786272708</v>
      </c>
      <c r="T87" s="3">
        <v>0.01</v>
      </c>
      <c r="U87" s="18">
        <f t="shared" si="69"/>
        <v>0.00444722786272708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0.0160472278627271</v>
      </c>
      <c r="AR87" s="25">
        <f t="shared" si="74"/>
        <v>7.82620833333333</v>
      </c>
      <c r="AS87" s="1">
        <f t="shared" si="75"/>
        <v>0.13</v>
      </c>
      <c r="AT87" s="2">
        <f t="shared" si="76"/>
        <v>0.1</v>
      </c>
      <c r="AU87" s="1">
        <f t="shared" si="77"/>
        <v>10.9387974079197</v>
      </c>
      <c r="AV87" s="1">
        <f>SUM(AU76:AU87)</f>
        <v>212.757535365175</v>
      </c>
    </row>
    <row r="88" s="1" customFormat="1" spans="1:46">
      <c r="A88" s="6"/>
      <c r="B88" s="6"/>
      <c r="C88" s="9">
        <v>12</v>
      </c>
      <c r="D88" s="12">
        <v>19.1091745577419</v>
      </c>
      <c r="E88" s="13">
        <f t="shared" si="78"/>
        <v>22.5155943643333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20</v>
      </c>
      <c r="E91" s="9"/>
      <c r="F91" s="9"/>
      <c r="G91" s="6">
        <v>1</v>
      </c>
      <c r="H91" s="11">
        <f t="shared" ref="H91:H102" si="80">E92</f>
        <v>20</v>
      </c>
      <c r="I91" s="11">
        <f t="shared" ref="I91:I102" si="81">H91+273.15</f>
        <v>293.15</v>
      </c>
      <c r="J91" s="11">
        <f t="shared" ref="J91:J102" si="82">EXP(($C$18*(I91-$C$16))/($C$19*I91*$C$16))</f>
        <v>0.198330520254678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0.0150572530977352</v>
      </c>
      <c r="Q91" s="16">
        <f t="shared" ref="Q91:Q102" si="86">P91*$B$93</f>
        <v>0.00195744290270557</v>
      </c>
      <c r="R91" s="11">
        <f t="shared" ref="R91:R102" si="87">L91*$B$93</f>
        <v>0.0098696</v>
      </c>
      <c r="S91" s="17">
        <f t="shared" ref="S91:S102" si="88">Q91/R91</f>
        <v>0.198330520254678</v>
      </c>
      <c r="T91" s="3">
        <v>0.01</v>
      </c>
      <c r="U91" s="18">
        <f t="shared" ref="U91:U102" si="89">S91*T91</f>
        <v>0.00198330520254678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0.0167833052025468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10.1333333333333</v>
      </c>
      <c r="AU91" s="1">
        <f t="shared" ref="AU91:AU102" si="96">AT91*10000*AS91*0.67*AR91*AQ91</f>
        <v>1124.61578662102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20.2418172558065</v>
      </c>
      <c r="E92" s="13">
        <f t="shared" ref="E92:E103" si="97">D91</f>
        <v>20</v>
      </c>
      <c r="F92" s="9" t="s">
        <v>107</v>
      </c>
      <c r="G92" s="6">
        <v>2</v>
      </c>
      <c r="H92" s="11">
        <f t="shared" si="80"/>
        <v>20.2418172558065</v>
      </c>
      <c r="I92" s="11">
        <f t="shared" si="81"/>
        <v>293.391817255806</v>
      </c>
      <c r="J92" s="11">
        <f t="shared" si="82"/>
        <v>0.2038349562523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0.136782746902265</v>
      </c>
      <c r="P92" s="11">
        <f t="shared" si="85"/>
        <v>0.0278811052308925</v>
      </c>
      <c r="Q92" s="16">
        <f t="shared" si="86"/>
        <v>0.00362454368001603</v>
      </c>
      <c r="R92" s="11">
        <f t="shared" si="87"/>
        <v>0.0098696</v>
      </c>
      <c r="S92" s="17">
        <f t="shared" si="88"/>
        <v>0.367243219584991</v>
      </c>
      <c r="T92" s="3">
        <v>0.01</v>
      </c>
      <c r="U92" s="18">
        <f t="shared" si="89"/>
        <v>0.00367243219584991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0.0184724321958499</v>
      </c>
      <c r="AR92" s="25">
        <f t="shared" si="93"/>
        <v>7.592</v>
      </c>
      <c r="AS92" s="1">
        <f t="shared" si="94"/>
        <v>0.13</v>
      </c>
      <c r="AT92" s="2">
        <f t="shared" si="95"/>
        <v>10.1333333333333</v>
      </c>
      <c r="AU92" s="1">
        <f t="shared" si="96"/>
        <v>1237.80081539522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19.0826252942857</v>
      </c>
      <c r="E93" s="13">
        <f t="shared" si="97"/>
        <v>20.2418172558065</v>
      </c>
      <c r="F93" s="9" t="s">
        <v>107</v>
      </c>
      <c r="G93" s="6">
        <v>3</v>
      </c>
      <c r="H93" s="11">
        <f t="shared" si="80"/>
        <v>19.0826252942857</v>
      </c>
      <c r="I93" s="11">
        <f t="shared" si="81"/>
        <v>292.232625294286</v>
      </c>
      <c r="J93" s="11">
        <f t="shared" si="82"/>
        <v>0.178692891335384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0.184821641671372</v>
      </c>
      <c r="P93" s="11">
        <f t="shared" si="85"/>
        <v>0.0330263135316099</v>
      </c>
      <c r="Q93" s="16">
        <f t="shared" si="86"/>
        <v>0.00429342075910929</v>
      </c>
      <c r="R93" s="11">
        <f t="shared" si="87"/>
        <v>0.0098696</v>
      </c>
      <c r="S93" s="17">
        <f t="shared" si="88"/>
        <v>0.435014667170836</v>
      </c>
      <c r="T93" s="3">
        <v>0.01</v>
      </c>
      <c r="U93" s="18">
        <f t="shared" si="89"/>
        <v>0.00435014667170836</v>
      </c>
      <c r="V93" s="17"/>
      <c r="W93" s="3"/>
      <c r="X93" s="18"/>
      <c r="Y93" s="19">
        <v>0.04</v>
      </c>
      <c r="Z93" s="3">
        <v>0.49</v>
      </c>
      <c r="AA93" s="20">
        <f t="shared" si="90"/>
        <v>0.0196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0.015</v>
      </c>
      <c r="AO93" s="3">
        <v>0.5</v>
      </c>
      <c r="AP93" s="3">
        <f t="shared" si="91"/>
        <v>0.0075</v>
      </c>
      <c r="AQ93" s="1">
        <f t="shared" si="92"/>
        <v>0.0314501466717084</v>
      </c>
      <c r="AR93" s="25">
        <f t="shared" si="93"/>
        <v>7.592</v>
      </c>
      <c r="AS93" s="1">
        <f t="shared" si="94"/>
        <v>0.13</v>
      </c>
      <c r="AT93" s="2">
        <f t="shared" si="95"/>
        <v>10.1333333333333</v>
      </c>
      <c r="AU93" s="1">
        <f t="shared" si="96"/>
        <v>2107.41156236513</v>
      </c>
    </row>
    <row r="94" s="1" customFormat="1" spans="1:47">
      <c r="A94" s="6"/>
      <c r="B94" s="6"/>
      <c r="C94" s="9">
        <v>3</v>
      </c>
      <c r="D94" s="12">
        <v>22.7804802774194</v>
      </c>
      <c r="E94" s="13">
        <f t="shared" si="97"/>
        <v>19.0826252942857</v>
      </c>
      <c r="F94" s="9" t="s">
        <v>107</v>
      </c>
      <c r="G94" s="6">
        <v>4</v>
      </c>
      <c r="H94" s="11">
        <f t="shared" si="80"/>
        <v>22.7804802774194</v>
      </c>
      <c r="I94" s="11">
        <f t="shared" si="81"/>
        <v>295.930480277419</v>
      </c>
      <c r="J94" s="11">
        <f t="shared" si="82"/>
        <v>0.27096991021638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0.227715328139762</v>
      </c>
      <c r="P94" s="11">
        <f t="shared" si="85"/>
        <v>0.061704002020925</v>
      </c>
      <c r="Q94" s="16">
        <f t="shared" si="86"/>
        <v>0.00802152026272025</v>
      </c>
      <c r="R94" s="11">
        <f t="shared" si="87"/>
        <v>0.0098696</v>
      </c>
      <c r="S94" s="17">
        <f t="shared" si="88"/>
        <v>0.812750290054333</v>
      </c>
      <c r="T94" s="3">
        <v>0.01</v>
      </c>
      <c r="U94" s="18">
        <f t="shared" si="89"/>
        <v>0.00812750290054333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0.0352275029005433</v>
      </c>
      <c r="AR94" s="25">
        <f t="shared" si="93"/>
        <v>7.592</v>
      </c>
      <c r="AS94" s="1">
        <f t="shared" si="94"/>
        <v>0.13</v>
      </c>
      <c r="AT94" s="2">
        <f t="shared" si="95"/>
        <v>10.1333333333333</v>
      </c>
      <c r="AU94" s="1">
        <f t="shared" si="96"/>
        <v>2360.52466466362</v>
      </c>
    </row>
    <row r="95" s="1" customFormat="1" spans="1:47">
      <c r="A95" s="6"/>
      <c r="B95" s="6"/>
      <c r="C95" s="9">
        <v>4</v>
      </c>
      <c r="D95" s="12">
        <v>25.0043352933333</v>
      </c>
      <c r="E95" s="13">
        <f t="shared" si="97"/>
        <v>22.7804802774194</v>
      </c>
      <c r="F95" s="9" t="s">
        <v>107</v>
      </c>
      <c r="G95" s="6">
        <v>5</v>
      </c>
      <c r="H95" s="11">
        <f t="shared" si="80"/>
        <v>25.0043352933333</v>
      </c>
      <c r="I95" s="11">
        <f t="shared" si="81"/>
        <v>298.154335293333</v>
      </c>
      <c r="J95" s="11">
        <f t="shared" si="82"/>
        <v>0.346338736336679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0.157710759812896</v>
      </c>
      <c r="O95" s="11">
        <f t="shared" si="98"/>
        <v>0.0842205663059419</v>
      </c>
      <c r="P95" s="11">
        <f t="shared" si="85"/>
        <v>0.0291688445079594</v>
      </c>
      <c r="Q95" s="16">
        <f t="shared" si="86"/>
        <v>0.00379194978603472</v>
      </c>
      <c r="R95" s="11">
        <f t="shared" si="87"/>
        <v>0.0098696</v>
      </c>
      <c r="S95" s="17">
        <f t="shared" si="88"/>
        <v>0.384205011959423</v>
      </c>
      <c r="T95" s="3">
        <v>0.01</v>
      </c>
      <c r="U95" s="18">
        <f t="shared" si="89"/>
        <v>0.00384205011959423</v>
      </c>
      <c r="V95" s="17"/>
      <c r="W95" s="3"/>
      <c r="X95" s="18"/>
      <c r="Y95" s="19">
        <v>0.05</v>
      </c>
      <c r="Z95" s="3">
        <v>0.49</v>
      </c>
      <c r="AA95" s="20">
        <f t="shared" si="90"/>
        <v>0.0245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0.02</v>
      </c>
      <c r="AO95" s="3">
        <v>0.5</v>
      </c>
      <c r="AP95" s="3">
        <f t="shared" si="91"/>
        <v>0.01</v>
      </c>
      <c r="AQ95" s="1">
        <f t="shared" si="92"/>
        <v>0.0383420501195942</v>
      </c>
      <c r="AR95" s="25">
        <f t="shared" si="93"/>
        <v>7.592</v>
      </c>
      <c r="AS95" s="1">
        <f t="shared" si="94"/>
        <v>0.13</v>
      </c>
      <c r="AT95" s="2">
        <f t="shared" si="95"/>
        <v>10.1333333333333</v>
      </c>
      <c r="AU95" s="1">
        <f t="shared" si="96"/>
        <v>2569.22425800652</v>
      </c>
    </row>
    <row r="96" s="1" customFormat="1" spans="1:47">
      <c r="A96" s="6"/>
      <c r="B96" s="6"/>
      <c r="C96" s="9">
        <v>5</v>
      </c>
      <c r="D96" s="12">
        <v>26.8562345851613</v>
      </c>
      <c r="E96" s="13">
        <f t="shared" si="97"/>
        <v>25.0043352933333</v>
      </c>
      <c r="F96" s="9" t="s">
        <v>109</v>
      </c>
      <c r="G96" s="6">
        <v>6</v>
      </c>
      <c r="H96" s="11">
        <f t="shared" si="80"/>
        <v>26.8562345851613</v>
      </c>
      <c r="I96" s="11">
        <f t="shared" si="81"/>
        <v>300.006234585161</v>
      </c>
      <c r="J96" s="11">
        <f t="shared" si="82"/>
        <v>0.423690794707659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0.130971721797982</v>
      </c>
      <c r="P96" s="11">
        <f t="shared" si="85"/>
        <v>0.0554915128928176</v>
      </c>
      <c r="Q96" s="16">
        <f t="shared" si="86"/>
        <v>0.00721389667606629</v>
      </c>
      <c r="R96" s="11">
        <f t="shared" si="87"/>
        <v>0.0098696</v>
      </c>
      <c r="S96" s="17">
        <f t="shared" si="88"/>
        <v>0.730920875827419</v>
      </c>
      <c r="T96" s="3">
        <v>0.01</v>
      </c>
      <c r="U96" s="18">
        <f t="shared" si="89"/>
        <v>0.00730920875827419</v>
      </c>
      <c r="V96" s="17"/>
      <c r="W96" s="3"/>
      <c r="X96" s="18"/>
      <c r="Y96" s="19">
        <v>0.05</v>
      </c>
      <c r="Z96" s="3">
        <v>0.49</v>
      </c>
      <c r="AA96" s="20">
        <f t="shared" si="90"/>
        <v>0.0245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0.02</v>
      </c>
      <c r="AO96" s="3">
        <v>0.5</v>
      </c>
      <c r="AP96" s="3">
        <f t="shared" si="91"/>
        <v>0.01</v>
      </c>
      <c r="AQ96" s="1">
        <f t="shared" si="92"/>
        <v>0.0418092087582742</v>
      </c>
      <c r="AR96" s="25">
        <f t="shared" si="93"/>
        <v>7.592</v>
      </c>
      <c r="AS96" s="1">
        <f t="shared" si="94"/>
        <v>0.13</v>
      </c>
      <c r="AT96" s="2">
        <f t="shared" si="95"/>
        <v>10.1333333333333</v>
      </c>
      <c r="AU96" s="1">
        <f t="shared" si="96"/>
        <v>2801.55163886039</v>
      </c>
    </row>
    <row r="97" s="1" customFormat="1" spans="1:47">
      <c r="A97" s="6"/>
      <c r="B97" s="6"/>
      <c r="C97" s="9">
        <v>6</v>
      </c>
      <c r="D97" s="12">
        <v>28.6783108856667</v>
      </c>
      <c r="E97" s="13">
        <f t="shared" si="97"/>
        <v>26.8562345851613</v>
      </c>
      <c r="F97" s="9" t="s">
        <v>107</v>
      </c>
      <c r="G97" s="6">
        <v>7</v>
      </c>
      <c r="H97" s="11">
        <f t="shared" si="80"/>
        <v>28.6783108856667</v>
      </c>
      <c r="I97" s="11">
        <f t="shared" si="81"/>
        <v>301.828310885667</v>
      </c>
      <c r="J97" s="11">
        <f t="shared" si="82"/>
        <v>0.515393110435854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0.151400208905165</v>
      </c>
      <c r="P97" s="11">
        <f t="shared" si="85"/>
        <v>0.0780306245882709</v>
      </c>
      <c r="Q97" s="16">
        <f t="shared" si="86"/>
        <v>0.0101439811964752</v>
      </c>
      <c r="R97" s="11">
        <f t="shared" si="87"/>
        <v>0.0098696</v>
      </c>
      <c r="S97" s="17">
        <f t="shared" si="88"/>
        <v>1.02780063999303</v>
      </c>
      <c r="T97" s="3">
        <v>0.01</v>
      </c>
      <c r="U97" s="18">
        <f t="shared" si="89"/>
        <v>0.0102780063999303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0.0447780063999303</v>
      </c>
      <c r="AR97" s="25">
        <f t="shared" si="93"/>
        <v>7.592</v>
      </c>
      <c r="AS97" s="1">
        <f t="shared" si="94"/>
        <v>0.13</v>
      </c>
      <c r="AT97" s="2">
        <f t="shared" si="95"/>
        <v>10.1333333333333</v>
      </c>
      <c r="AU97" s="1">
        <f t="shared" si="96"/>
        <v>3000.48484389936</v>
      </c>
    </row>
    <row r="98" s="1" customFormat="1" spans="1:47">
      <c r="A98" s="6"/>
      <c r="B98" s="6"/>
      <c r="C98" s="9">
        <v>7</v>
      </c>
      <c r="D98" s="12">
        <v>27.4341554877419</v>
      </c>
      <c r="E98" s="13">
        <f t="shared" si="97"/>
        <v>28.6783108856667</v>
      </c>
      <c r="F98" s="9" t="s">
        <v>107</v>
      </c>
      <c r="G98" s="6">
        <v>8</v>
      </c>
      <c r="H98" s="11">
        <f t="shared" si="80"/>
        <v>27.4341554877419</v>
      </c>
      <c r="I98" s="11">
        <f t="shared" si="81"/>
        <v>300.584155487742</v>
      </c>
      <c r="J98" s="11">
        <f t="shared" si="82"/>
        <v>0.45097161206736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0.149289584316894</v>
      </c>
      <c r="P98" s="11">
        <f t="shared" si="85"/>
        <v>0.0673253645042556</v>
      </c>
      <c r="Q98" s="16">
        <f t="shared" si="86"/>
        <v>0.00875229738555323</v>
      </c>
      <c r="R98" s="11">
        <f t="shared" si="87"/>
        <v>0.0098696</v>
      </c>
      <c r="S98" s="17">
        <f t="shared" si="88"/>
        <v>0.886793526136138</v>
      </c>
      <c r="T98" s="3">
        <v>0.01</v>
      </c>
      <c r="U98" s="18">
        <f t="shared" si="89"/>
        <v>0.00886793526136138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0.0433679352613614</v>
      </c>
      <c r="AR98" s="25">
        <f t="shared" si="93"/>
        <v>7.592</v>
      </c>
      <c r="AS98" s="1">
        <f t="shared" si="94"/>
        <v>0.13</v>
      </c>
      <c r="AT98" s="2">
        <f t="shared" si="95"/>
        <v>10.1333333333333</v>
      </c>
      <c r="AU98" s="1">
        <f t="shared" si="96"/>
        <v>2905.99879102983</v>
      </c>
    </row>
    <row r="99" s="1" customFormat="1" spans="1:47">
      <c r="A99" s="6"/>
      <c r="B99" s="6"/>
      <c r="C99" s="9">
        <v>8</v>
      </c>
      <c r="D99" s="12">
        <v>28.2125484180645</v>
      </c>
      <c r="E99" s="13">
        <f t="shared" si="97"/>
        <v>27.4341554877419</v>
      </c>
      <c r="F99" s="9" t="s">
        <v>107</v>
      </c>
      <c r="G99" s="6">
        <v>9</v>
      </c>
      <c r="H99" s="11">
        <f t="shared" si="80"/>
        <v>28.2125484180645</v>
      </c>
      <c r="I99" s="11">
        <f t="shared" si="81"/>
        <v>301.362548418064</v>
      </c>
      <c r="J99" s="11">
        <f t="shared" si="82"/>
        <v>0.490326930155334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0.157884219812638</v>
      </c>
      <c r="P99" s="11">
        <f t="shared" si="85"/>
        <v>0.0774148848207008</v>
      </c>
      <c r="Q99" s="16">
        <f t="shared" si="86"/>
        <v>0.0100639350266911</v>
      </c>
      <c r="R99" s="11">
        <f t="shared" si="87"/>
        <v>0.0098696</v>
      </c>
      <c r="S99" s="17">
        <f t="shared" si="88"/>
        <v>1.01969026370786</v>
      </c>
      <c r="T99" s="3">
        <v>0.01</v>
      </c>
      <c r="U99" s="18">
        <f t="shared" si="89"/>
        <v>0.0101969026370786</v>
      </c>
      <c r="V99" s="17"/>
      <c r="W99" s="3"/>
      <c r="X99" s="18"/>
      <c r="Y99" s="19">
        <v>0.05</v>
      </c>
      <c r="Z99" s="3">
        <v>0.49</v>
      </c>
      <c r="AA99" s="20">
        <f t="shared" si="90"/>
        <v>0.0245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0.02</v>
      </c>
      <c r="AO99" s="3">
        <v>0.5</v>
      </c>
      <c r="AP99" s="3">
        <f t="shared" si="91"/>
        <v>0.01</v>
      </c>
      <c r="AQ99" s="1">
        <f t="shared" si="92"/>
        <v>0.0446969026370786</v>
      </c>
      <c r="AR99" s="25">
        <f t="shared" si="93"/>
        <v>7.592</v>
      </c>
      <c r="AS99" s="1">
        <f t="shared" si="94"/>
        <v>0.13</v>
      </c>
      <c r="AT99" s="2">
        <f t="shared" si="95"/>
        <v>10.1333333333333</v>
      </c>
      <c r="AU99" s="1">
        <f t="shared" si="96"/>
        <v>2995.05024261215</v>
      </c>
    </row>
    <row r="100" s="1" customFormat="1" spans="1:47">
      <c r="A100" s="6"/>
      <c r="B100" s="6"/>
      <c r="C100" s="9">
        <v>9</v>
      </c>
      <c r="D100" s="12">
        <v>27.8348675723333</v>
      </c>
      <c r="E100" s="13">
        <f t="shared" si="97"/>
        <v>28.2125484180645</v>
      </c>
      <c r="F100" s="9" t="s">
        <v>107</v>
      </c>
      <c r="G100" s="6">
        <v>10</v>
      </c>
      <c r="H100" s="11">
        <f t="shared" si="80"/>
        <v>27.8348675723333</v>
      </c>
      <c r="I100" s="11">
        <f t="shared" si="81"/>
        <v>300.984867572333</v>
      </c>
      <c r="J100" s="11">
        <f t="shared" si="82"/>
        <v>0.470845597758046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0.156389334991937</v>
      </c>
      <c r="P100" s="11">
        <f t="shared" si="85"/>
        <v>0.073635229917262</v>
      </c>
      <c r="Q100" s="16">
        <f t="shared" si="86"/>
        <v>0.00957257988924406</v>
      </c>
      <c r="R100" s="11">
        <f t="shared" si="87"/>
        <v>0.0098696</v>
      </c>
      <c r="S100" s="17">
        <f t="shared" si="88"/>
        <v>0.969905557392808</v>
      </c>
      <c r="T100" s="3">
        <v>0.01</v>
      </c>
      <c r="U100" s="18">
        <f t="shared" si="89"/>
        <v>0.00969905557392808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0.0367990555739281</v>
      </c>
      <c r="AR100" s="25">
        <f t="shared" si="93"/>
        <v>7.592</v>
      </c>
      <c r="AS100" s="1">
        <f t="shared" si="94"/>
        <v>0.13</v>
      </c>
      <c r="AT100" s="2">
        <f t="shared" si="95"/>
        <v>10.1333333333333</v>
      </c>
      <c r="AU100" s="1">
        <f t="shared" si="96"/>
        <v>2465.83127290708</v>
      </c>
    </row>
    <row r="101" s="1" customFormat="1" spans="1:47">
      <c r="A101" s="6"/>
      <c r="B101" s="6"/>
      <c r="C101" s="9">
        <v>10</v>
      </c>
      <c r="D101" s="12">
        <v>24.978353186129</v>
      </c>
      <c r="E101" s="13">
        <f t="shared" si="97"/>
        <v>27.8348675723333</v>
      </c>
      <c r="F101" s="9" t="s">
        <v>107</v>
      </c>
      <c r="G101" s="6">
        <v>11</v>
      </c>
      <c r="H101" s="11">
        <f t="shared" si="80"/>
        <v>24.978353186129</v>
      </c>
      <c r="I101" s="11">
        <f t="shared" si="81"/>
        <v>298.128353186129</v>
      </c>
      <c r="J101" s="11">
        <f t="shared" si="82"/>
        <v>0.345354433076887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0.0786163998209416</v>
      </c>
      <c r="O101" s="11">
        <f t="shared" si="98"/>
        <v>0.0800577052537337</v>
      </c>
      <c r="P101" s="11">
        <f t="shared" si="85"/>
        <v>0.0276482834113397</v>
      </c>
      <c r="Q101" s="16">
        <f t="shared" si="86"/>
        <v>0.00359427684347416</v>
      </c>
      <c r="R101" s="11">
        <f t="shared" si="87"/>
        <v>0.0098696</v>
      </c>
      <c r="S101" s="17">
        <f t="shared" si="88"/>
        <v>0.364176546513958</v>
      </c>
      <c r="T101" s="3">
        <v>0.01</v>
      </c>
      <c r="U101" s="18">
        <f t="shared" si="89"/>
        <v>0.00364176546513958</v>
      </c>
      <c r="V101" s="17"/>
      <c r="W101" s="3"/>
      <c r="X101" s="18"/>
      <c r="Y101" s="19">
        <v>0.04</v>
      </c>
      <c r="Z101" s="3">
        <v>0.49</v>
      </c>
      <c r="AA101" s="20">
        <f t="shared" si="90"/>
        <v>0.0196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0.0307417654651396</v>
      </c>
      <c r="AR101" s="25">
        <f t="shared" si="93"/>
        <v>7.592</v>
      </c>
      <c r="AS101" s="1">
        <f t="shared" si="94"/>
        <v>0.13</v>
      </c>
      <c r="AT101" s="2">
        <f t="shared" si="95"/>
        <v>10.1333333333333</v>
      </c>
      <c r="AU101" s="1">
        <f t="shared" si="96"/>
        <v>2059.94435145294</v>
      </c>
    </row>
    <row r="102" s="1" customFormat="1" spans="1:48">
      <c r="A102" s="6"/>
      <c r="B102" s="6"/>
      <c r="C102" s="9">
        <v>11</v>
      </c>
      <c r="D102" s="12">
        <v>22.5155943643333</v>
      </c>
      <c r="E102" s="13">
        <f t="shared" si="97"/>
        <v>24.978353186129</v>
      </c>
      <c r="F102" s="9" t="s">
        <v>109</v>
      </c>
      <c r="G102" s="6">
        <v>12</v>
      </c>
      <c r="H102" s="11">
        <f t="shared" si="80"/>
        <v>22.5155943643333</v>
      </c>
      <c r="I102" s="11">
        <f t="shared" si="81"/>
        <v>295.665594364333</v>
      </c>
      <c r="J102" s="11">
        <f t="shared" si="82"/>
        <v>0.263099088650846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0.128329421842394</v>
      </c>
      <c r="P102" s="11">
        <f t="shared" si="85"/>
        <v>0.0337633539338239</v>
      </c>
      <c r="Q102" s="16">
        <f t="shared" si="86"/>
        <v>0.0043892360113971</v>
      </c>
      <c r="R102" s="11">
        <f t="shared" si="87"/>
        <v>0.0098696</v>
      </c>
      <c r="S102" s="17">
        <f t="shared" si="88"/>
        <v>0.444722786272706</v>
      </c>
      <c r="T102" s="3">
        <v>0.01</v>
      </c>
      <c r="U102" s="18">
        <f t="shared" si="89"/>
        <v>0.00444722786272706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0.0192472278627271</v>
      </c>
      <c r="AR102" s="25">
        <f t="shared" si="93"/>
        <v>7.592</v>
      </c>
      <c r="AS102" s="1">
        <f t="shared" si="94"/>
        <v>0.13</v>
      </c>
      <c r="AT102" s="2">
        <f t="shared" si="95"/>
        <v>10.1333333333333</v>
      </c>
      <c r="AU102" s="1">
        <f t="shared" si="96"/>
        <v>1289.71832674712</v>
      </c>
      <c r="AV102" s="1">
        <f>SUM(AU91:AU102)</f>
        <v>26918.1565545604</v>
      </c>
    </row>
    <row r="103" s="1" customFormat="1" spans="1:46">
      <c r="A103" s="6"/>
      <c r="B103" s="6"/>
      <c r="C103" s="9">
        <v>12</v>
      </c>
      <c r="D103" s="12">
        <v>19.1091745577419</v>
      </c>
      <c r="E103" s="13">
        <f t="shared" si="97"/>
        <v>22.5155943643333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134.758</v>
      </c>
      <c r="C107" s="9" t="s">
        <v>106</v>
      </c>
      <c r="D107" s="10">
        <v>20</v>
      </c>
      <c r="E107" s="9"/>
      <c r="F107" s="9"/>
      <c r="G107" s="6">
        <v>1</v>
      </c>
      <c r="H107" s="11">
        <f t="shared" ref="H107:H118" si="99">E108</f>
        <v>20</v>
      </c>
      <c r="I107" s="11">
        <f t="shared" ref="I107:I118" si="100">H107+273.15</f>
        <v>293.15</v>
      </c>
      <c r="J107" s="11">
        <f t="shared" ref="J107:J118" si="101">EXP(($C$18*(I107-$C$16))/($C$19*I107*$C$16))</f>
        <v>0.198330520254678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04">O107*J107</f>
        <v>0.601349045590798</v>
      </c>
      <c r="Q107" s="16">
        <f t="shared" ref="Q107:Q118" si="105">P107*$B$109</f>
        <v>0.174391223221332</v>
      </c>
      <c r="R107" s="11">
        <f t="shared" ref="R107:R118" si="106">L107*$B$109</f>
        <v>0.87929595</v>
      </c>
      <c r="S107" s="17">
        <f t="shared" ref="S107:S118" si="107">Q107/R107</f>
        <v>0.198330520254678</v>
      </c>
      <c r="T107" s="3">
        <v>0.27</v>
      </c>
      <c r="U107" s="18">
        <f t="shared" ref="U107:U118" si="108">S107*T107</f>
        <v>0.0535492404687631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0.236804617423081</v>
      </c>
      <c r="AC107" s="25">
        <f t="shared" ref="AC107:AC118" si="110">$B$107/12</f>
        <v>11.2298333333333</v>
      </c>
      <c r="AD107" s="1">
        <f t="shared" ref="AD107:AD118" si="111">$B$109</f>
        <v>0.29</v>
      </c>
      <c r="AE107" s="26">
        <f t="shared" ref="AE107:AE118" si="112">$E$9/12</f>
        <v>62.6783333333333</v>
      </c>
      <c r="AF107" s="1">
        <f t="shared" ref="AF107:AF118" si="113">AE107*10000*AC107*AB107</f>
        <v>1666790.1176127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20.2418172558065</v>
      </c>
      <c r="E108" s="13">
        <f t="shared" ref="E108:E119" si="114">D107</f>
        <v>20</v>
      </c>
      <c r="F108" s="9" t="s">
        <v>107</v>
      </c>
      <c r="G108" s="6">
        <v>2</v>
      </c>
      <c r="H108" s="11">
        <f t="shared" si="99"/>
        <v>20.2418172558065</v>
      </c>
      <c r="I108" s="11">
        <f t="shared" si="100"/>
        <v>293.391817255806</v>
      </c>
      <c r="J108" s="11">
        <f t="shared" si="101"/>
        <v>0.2038349562523</v>
      </c>
      <c r="K108" s="11">
        <f t="shared" si="102"/>
        <v>11.2298333333333</v>
      </c>
      <c r="L108" s="11">
        <f t="shared" si="103"/>
        <v>3.032055</v>
      </c>
      <c r="M108" s="6" t="s">
        <v>107</v>
      </c>
      <c r="N108" s="6"/>
      <c r="O108" s="11">
        <f t="shared" ref="O108:O118" si="115">L108+O107-P107-N108</f>
        <v>5.4627609544092</v>
      </c>
      <c r="P108" s="11">
        <f t="shared" si="104"/>
        <v>1.11350164015877</v>
      </c>
      <c r="Q108" s="16">
        <f t="shared" si="105"/>
        <v>0.322915475646043</v>
      </c>
      <c r="R108" s="11">
        <f t="shared" si="106"/>
        <v>0.87929595</v>
      </c>
      <c r="S108" s="17">
        <f t="shared" si="107"/>
        <v>0.367243219584991</v>
      </c>
      <c r="T108" s="3">
        <v>0.27</v>
      </c>
      <c r="U108" s="18">
        <f t="shared" si="108"/>
        <v>0.0991556692879476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0.245665946542648</v>
      </c>
      <c r="AC108" s="25">
        <f t="shared" si="110"/>
        <v>11.2298333333333</v>
      </c>
      <c r="AD108" s="1">
        <f t="shared" si="111"/>
        <v>0.29</v>
      </c>
      <c r="AE108" s="26">
        <f t="shared" si="112"/>
        <v>62.6783333333333</v>
      </c>
      <c r="AF108" s="1">
        <f t="shared" si="113"/>
        <v>1729162.11004315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19.0826252942857</v>
      </c>
      <c r="E109" s="13">
        <f t="shared" si="114"/>
        <v>20.2418172558065</v>
      </c>
      <c r="F109" s="9" t="s">
        <v>107</v>
      </c>
      <c r="G109" s="6">
        <v>3</v>
      </c>
      <c r="H109" s="11">
        <f t="shared" si="99"/>
        <v>19.0826252942857</v>
      </c>
      <c r="I109" s="11">
        <f t="shared" si="100"/>
        <v>292.232625294286</v>
      </c>
      <c r="J109" s="11">
        <f t="shared" si="101"/>
        <v>0.178692891335384</v>
      </c>
      <c r="K109" s="11">
        <f t="shared" si="102"/>
        <v>11.2298333333333</v>
      </c>
      <c r="L109" s="11">
        <f t="shared" si="103"/>
        <v>3.032055</v>
      </c>
      <c r="M109" s="6" t="s">
        <v>107</v>
      </c>
      <c r="N109" s="6"/>
      <c r="O109" s="11">
        <f t="shared" si="115"/>
        <v>7.38131431425043</v>
      </c>
      <c r="P109" s="11">
        <f t="shared" si="104"/>
        <v>1.31898839666867</v>
      </c>
      <c r="Q109" s="16">
        <f t="shared" si="105"/>
        <v>0.382506635033914</v>
      </c>
      <c r="R109" s="11">
        <f t="shared" si="106"/>
        <v>0.87929595</v>
      </c>
      <c r="S109" s="17">
        <f t="shared" si="107"/>
        <v>0.435014667170836</v>
      </c>
      <c r="T109" s="3">
        <v>0.27</v>
      </c>
      <c r="U109" s="18">
        <f t="shared" si="108"/>
        <v>0.117453960136126</v>
      </c>
      <c r="V109" s="3">
        <v>220.1</v>
      </c>
      <c r="W109" s="20">
        <v>12.1</v>
      </c>
      <c r="X109" s="20">
        <v>4.5</v>
      </c>
      <c r="Y109" s="20">
        <v>1.5</v>
      </c>
      <c r="Z109" s="20">
        <v>6.8</v>
      </c>
      <c r="AA109" s="3">
        <v>30.2</v>
      </c>
      <c r="AB109" s="2">
        <f t="shared" si="109"/>
        <v>0.298021304454449</v>
      </c>
      <c r="AC109" s="25">
        <f t="shared" si="110"/>
        <v>11.2298333333333</v>
      </c>
      <c r="AD109" s="1">
        <f t="shared" si="111"/>
        <v>0.29</v>
      </c>
      <c r="AE109" s="26">
        <f t="shared" si="112"/>
        <v>62.6783333333333</v>
      </c>
      <c r="AF109" s="1">
        <f t="shared" si="113"/>
        <v>2097674.32116932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22.7804802774194</v>
      </c>
      <c r="E110" s="13">
        <f t="shared" si="114"/>
        <v>19.0826252942857</v>
      </c>
      <c r="F110" s="9" t="s">
        <v>107</v>
      </c>
      <c r="G110" s="6">
        <v>4</v>
      </c>
      <c r="H110" s="11">
        <f t="shared" si="99"/>
        <v>22.7804802774194</v>
      </c>
      <c r="I110" s="11">
        <f t="shared" si="100"/>
        <v>295.930480277419</v>
      </c>
      <c r="J110" s="11">
        <f t="shared" si="101"/>
        <v>0.27096991021638</v>
      </c>
      <c r="K110" s="11">
        <f t="shared" si="102"/>
        <v>11.2298333333333</v>
      </c>
      <c r="L110" s="11">
        <f t="shared" si="103"/>
        <v>3.032055</v>
      </c>
      <c r="M110" s="6" t="s">
        <v>107</v>
      </c>
      <c r="N110" s="6"/>
      <c r="O110" s="11">
        <f t="shared" si="115"/>
        <v>9.09438091758176</v>
      </c>
      <c r="P110" s="11">
        <f t="shared" si="104"/>
        <v>2.46430358071069</v>
      </c>
      <c r="Q110" s="16">
        <f t="shared" si="105"/>
        <v>0.7146480384061</v>
      </c>
      <c r="R110" s="11">
        <f t="shared" si="106"/>
        <v>0.87929595</v>
      </c>
      <c r="S110" s="17">
        <f t="shared" si="107"/>
        <v>0.812750290054333</v>
      </c>
      <c r="T110" s="3">
        <v>0.27</v>
      </c>
      <c r="U110" s="18">
        <f t="shared" si="108"/>
        <v>0.21944257831467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0.31783769296654</v>
      </c>
      <c r="AC110" s="25">
        <f t="shared" si="110"/>
        <v>11.2298333333333</v>
      </c>
      <c r="AD110" s="1">
        <f t="shared" si="111"/>
        <v>0.29</v>
      </c>
      <c r="AE110" s="26">
        <f t="shared" si="112"/>
        <v>62.6783333333333</v>
      </c>
      <c r="AF110" s="1">
        <f t="shared" si="113"/>
        <v>2237155.38745155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25.0043352933333</v>
      </c>
      <c r="E111" s="13">
        <f t="shared" si="114"/>
        <v>22.7804802774194</v>
      </c>
      <c r="F111" s="9" t="s">
        <v>107</v>
      </c>
      <c r="G111" s="6">
        <v>5</v>
      </c>
      <c r="H111" s="11">
        <f t="shared" si="99"/>
        <v>25.0043352933333</v>
      </c>
      <c r="I111" s="11">
        <f t="shared" si="100"/>
        <v>298.154335293333</v>
      </c>
      <c r="J111" s="11">
        <f t="shared" si="101"/>
        <v>0.346338736336679</v>
      </c>
      <c r="K111" s="11">
        <f t="shared" si="102"/>
        <v>11.2298333333333</v>
      </c>
      <c r="L111" s="11">
        <f t="shared" si="103"/>
        <v>3.032055</v>
      </c>
      <c r="M111" s="6" t="s">
        <v>109</v>
      </c>
      <c r="N111" s="11">
        <f>(O110-P110)*$C$24/100</f>
        <v>6.29857347002752</v>
      </c>
      <c r="O111" s="11">
        <f t="shared" si="115"/>
        <v>3.36355886684355</v>
      </c>
      <c r="P111" s="11">
        <f t="shared" si="104"/>
        <v>1.16493072753663</v>
      </c>
      <c r="Q111" s="16">
        <f t="shared" si="105"/>
        <v>0.337829910985623</v>
      </c>
      <c r="R111" s="11">
        <f t="shared" si="106"/>
        <v>0.87929595</v>
      </c>
      <c r="S111" s="17">
        <f t="shared" si="107"/>
        <v>0.384205011959423</v>
      </c>
      <c r="T111" s="3">
        <v>0.27</v>
      </c>
      <c r="U111" s="18">
        <f t="shared" si="108"/>
        <v>0.103735353229044</v>
      </c>
      <c r="V111" s="3">
        <v>229.1</v>
      </c>
      <c r="W111" s="20">
        <v>15.1</v>
      </c>
      <c r="X111" s="20">
        <v>6</v>
      </c>
      <c r="Y111" s="20">
        <v>3</v>
      </c>
      <c r="Z111" s="20">
        <v>7</v>
      </c>
      <c r="AA111" s="3">
        <v>30.2</v>
      </c>
      <c r="AB111" s="2">
        <f t="shared" si="109"/>
        <v>0.310555779132403</v>
      </c>
      <c r="AC111" s="25">
        <f t="shared" si="110"/>
        <v>11.2298333333333</v>
      </c>
      <c r="AD111" s="1">
        <f t="shared" si="111"/>
        <v>0.29</v>
      </c>
      <c r="AE111" s="26">
        <f t="shared" si="112"/>
        <v>62.6783333333333</v>
      </c>
      <c r="AF111" s="1">
        <f t="shared" si="113"/>
        <v>2185900.38175053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26.8562345851613</v>
      </c>
      <c r="E112" s="13">
        <f t="shared" si="114"/>
        <v>25.0043352933333</v>
      </c>
      <c r="F112" s="9" t="s">
        <v>109</v>
      </c>
      <c r="G112" s="6">
        <v>6</v>
      </c>
      <c r="H112" s="11">
        <f t="shared" si="99"/>
        <v>26.8562345851613</v>
      </c>
      <c r="I112" s="11">
        <f t="shared" si="100"/>
        <v>300.006234585161</v>
      </c>
      <c r="J112" s="11">
        <f t="shared" si="101"/>
        <v>0.423690794707659</v>
      </c>
      <c r="K112" s="11">
        <f t="shared" si="102"/>
        <v>11.2298333333333</v>
      </c>
      <c r="L112" s="11">
        <f t="shared" si="103"/>
        <v>3.032055</v>
      </c>
      <c r="M112" s="6" t="s">
        <v>107</v>
      </c>
      <c r="N112" s="6"/>
      <c r="O112" s="11">
        <f t="shared" si="115"/>
        <v>5.23068313930692</v>
      </c>
      <c r="P112" s="11">
        <f t="shared" si="104"/>
        <v>2.2161922961569</v>
      </c>
      <c r="Q112" s="16">
        <f t="shared" si="105"/>
        <v>0.642695765885502</v>
      </c>
      <c r="R112" s="11">
        <f t="shared" si="106"/>
        <v>0.87929595</v>
      </c>
      <c r="S112" s="17">
        <f t="shared" si="107"/>
        <v>0.730920875827418</v>
      </c>
      <c r="T112" s="3">
        <v>0.27</v>
      </c>
      <c r="U112" s="18">
        <f t="shared" si="108"/>
        <v>0.197348636473403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0.328744840066782</v>
      </c>
      <c r="AC112" s="25">
        <f t="shared" si="110"/>
        <v>11.2298333333333</v>
      </c>
      <c r="AD112" s="1">
        <f t="shared" si="111"/>
        <v>0.29</v>
      </c>
      <c r="AE112" s="26">
        <f t="shared" si="112"/>
        <v>62.6783333333333</v>
      </c>
      <c r="AF112" s="1">
        <f t="shared" si="113"/>
        <v>2313927.22237549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28.6783108856667</v>
      </c>
      <c r="E113" s="13">
        <f t="shared" si="114"/>
        <v>26.8562345851613</v>
      </c>
      <c r="F113" s="9" t="s">
        <v>107</v>
      </c>
      <c r="G113" s="6">
        <v>7</v>
      </c>
      <c r="H113" s="11">
        <f t="shared" si="99"/>
        <v>28.6783108856667</v>
      </c>
      <c r="I113" s="11">
        <f t="shared" si="100"/>
        <v>301.828310885667</v>
      </c>
      <c r="J113" s="11">
        <f t="shared" si="101"/>
        <v>0.515393110435854</v>
      </c>
      <c r="K113" s="11">
        <f t="shared" si="102"/>
        <v>11.2298333333333</v>
      </c>
      <c r="L113" s="11">
        <f t="shared" si="103"/>
        <v>3.032055</v>
      </c>
      <c r="M113" s="6" t="s">
        <v>107</v>
      </c>
      <c r="N113" s="6"/>
      <c r="O113" s="11">
        <f t="shared" si="115"/>
        <v>6.04654584315002</v>
      </c>
      <c r="P113" s="11">
        <f t="shared" si="104"/>
        <v>3.11634806949407</v>
      </c>
      <c r="Q113" s="16">
        <f t="shared" si="105"/>
        <v>0.90374094015328</v>
      </c>
      <c r="R113" s="11">
        <f t="shared" si="106"/>
        <v>0.87929595</v>
      </c>
      <c r="S113" s="17">
        <f t="shared" si="107"/>
        <v>1.02780063999303</v>
      </c>
      <c r="T113" s="3">
        <v>0.27</v>
      </c>
      <c r="U113" s="18">
        <f t="shared" si="108"/>
        <v>0.277506172798118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0.344319449374674</v>
      </c>
      <c r="AC113" s="25">
        <f t="shared" si="110"/>
        <v>11.2298333333333</v>
      </c>
      <c r="AD113" s="1">
        <f t="shared" si="111"/>
        <v>0.29</v>
      </c>
      <c r="AE113" s="26">
        <f t="shared" si="112"/>
        <v>62.6783333333333</v>
      </c>
      <c r="AF113" s="1">
        <f t="shared" si="113"/>
        <v>2423551.79457584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27.4341554877419</v>
      </c>
      <c r="E114" s="13">
        <f t="shared" si="114"/>
        <v>28.6783108856667</v>
      </c>
      <c r="F114" s="9" t="s">
        <v>107</v>
      </c>
      <c r="G114" s="6">
        <v>8</v>
      </c>
      <c r="H114" s="11">
        <f t="shared" si="99"/>
        <v>27.4341554877419</v>
      </c>
      <c r="I114" s="11">
        <f t="shared" si="100"/>
        <v>300.584155487742</v>
      </c>
      <c r="J114" s="11">
        <f t="shared" si="101"/>
        <v>0.45097161206736</v>
      </c>
      <c r="K114" s="11">
        <f t="shared" si="102"/>
        <v>11.2298333333333</v>
      </c>
      <c r="L114" s="11">
        <f t="shared" si="103"/>
        <v>3.032055</v>
      </c>
      <c r="M114" s="6" t="s">
        <v>107</v>
      </c>
      <c r="N114" s="6"/>
      <c r="O114" s="11">
        <f t="shared" si="115"/>
        <v>5.96225277365595</v>
      </c>
      <c r="P114" s="11">
        <f t="shared" si="104"/>
        <v>2.68880674488871</v>
      </c>
      <c r="Q114" s="16">
        <f t="shared" si="105"/>
        <v>0.779753956017726</v>
      </c>
      <c r="R114" s="11">
        <f t="shared" si="106"/>
        <v>0.87929595</v>
      </c>
      <c r="S114" s="17">
        <f t="shared" si="107"/>
        <v>0.886793526136138</v>
      </c>
      <c r="T114" s="3">
        <v>0.27</v>
      </c>
      <c r="U114" s="18">
        <f t="shared" si="108"/>
        <v>0.239434252056757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0.336922075174628</v>
      </c>
      <c r="AC114" s="25">
        <f t="shared" si="110"/>
        <v>11.2298333333333</v>
      </c>
      <c r="AD114" s="1">
        <f t="shared" si="111"/>
        <v>0.29</v>
      </c>
      <c r="AE114" s="26">
        <f t="shared" si="112"/>
        <v>62.6783333333333</v>
      </c>
      <c r="AF114" s="1">
        <f t="shared" si="113"/>
        <v>2371484.10118753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28.2125484180645</v>
      </c>
      <c r="E115" s="13">
        <f t="shared" si="114"/>
        <v>27.4341554877419</v>
      </c>
      <c r="F115" s="9" t="s">
        <v>107</v>
      </c>
      <c r="G115" s="6">
        <v>9</v>
      </c>
      <c r="H115" s="11">
        <f t="shared" si="99"/>
        <v>28.2125484180645</v>
      </c>
      <c r="I115" s="11">
        <f t="shared" si="100"/>
        <v>301.362548418064</v>
      </c>
      <c r="J115" s="11">
        <f t="shared" si="101"/>
        <v>0.490326930155334</v>
      </c>
      <c r="K115" s="11">
        <f t="shared" si="102"/>
        <v>11.2298333333333</v>
      </c>
      <c r="L115" s="11">
        <f t="shared" si="103"/>
        <v>3.032055</v>
      </c>
      <c r="M115" s="6" t="s">
        <v>107</v>
      </c>
      <c r="N115" s="6"/>
      <c r="O115" s="11">
        <f t="shared" si="115"/>
        <v>6.30550102876724</v>
      </c>
      <c r="P115" s="11">
        <f t="shared" si="104"/>
        <v>3.09175696252674</v>
      </c>
      <c r="Q115" s="16">
        <f t="shared" si="105"/>
        <v>0.896609519132755</v>
      </c>
      <c r="R115" s="11">
        <f t="shared" si="106"/>
        <v>0.87929595</v>
      </c>
      <c r="S115" s="17">
        <f t="shared" si="107"/>
        <v>1.01969026370786</v>
      </c>
      <c r="T115" s="3">
        <v>0.27</v>
      </c>
      <c r="U115" s="18">
        <f t="shared" si="108"/>
        <v>0.275316371201123</v>
      </c>
      <c r="V115" s="3">
        <v>229.1</v>
      </c>
      <c r="W115" s="20">
        <v>15.1</v>
      </c>
      <c r="X115" s="20">
        <v>6</v>
      </c>
      <c r="Y115" s="20">
        <v>3</v>
      </c>
      <c r="Z115" s="20">
        <v>7</v>
      </c>
      <c r="AA115" s="3">
        <v>30.2</v>
      </c>
      <c r="AB115" s="2">
        <f t="shared" si="109"/>
        <v>0.343893970924378</v>
      </c>
      <c r="AC115" s="25">
        <f t="shared" si="110"/>
        <v>11.2298333333333</v>
      </c>
      <c r="AD115" s="1">
        <f t="shared" si="111"/>
        <v>0.29</v>
      </c>
      <c r="AE115" s="26">
        <f t="shared" si="112"/>
        <v>62.6783333333333</v>
      </c>
      <c r="AF115" s="1">
        <f t="shared" si="113"/>
        <v>2420556.99116394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27.8348675723333</v>
      </c>
      <c r="E116" s="13">
        <f t="shared" si="114"/>
        <v>28.2125484180645</v>
      </c>
      <c r="F116" s="9" t="s">
        <v>107</v>
      </c>
      <c r="G116" s="6">
        <v>10</v>
      </c>
      <c r="H116" s="11">
        <f t="shared" si="99"/>
        <v>27.8348675723333</v>
      </c>
      <c r="I116" s="11">
        <f t="shared" si="100"/>
        <v>300.984867572333</v>
      </c>
      <c r="J116" s="11">
        <f t="shared" si="101"/>
        <v>0.470845597758046</v>
      </c>
      <c r="K116" s="11">
        <f t="shared" si="102"/>
        <v>11.2298333333333</v>
      </c>
      <c r="L116" s="11">
        <f t="shared" si="103"/>
        <v>3.032055</v>
      </c>
      <c r="M116" s="6" t="s">
        <v>107</v>
      </c>
      <c r="N116" s="6"/>
      <c r="O116" s="11">
        <f t="shared" si="115"/>
        <v>6.2457990662405</v>
      </c>
      <c r="P116" s="11">
        <f t="shared" si="104"/>
        <v>2.94080699482065</v>
      </c>
      <c r="Q116" s="16">
        <f t="shared" si="105"/>
        <v>0.852834028497989</v>
      </c>
      <c r="R116" s="11">
        <f t="shared" si="106"/>
        <v>0.87929595</v>
      </c>
      <c r="S116" s="17">
        <f t="shared" si="107"/>
        <v>0.969905557392808</v>
      </c>
      <c r="T116" s="3">
        <v>0.27</v>
      </c>
      <c r="U116" s="18">
        <f t="shared" si="108"/>
        <v>0.261874500496058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0.326082215446384</v>
      </c>
      <c r="AC116" s="25">
        <f t="shared" si="110"/>
        <v>11.2298333333333</v>
      </c>
      <c r="AD116" s="1">
        <f t="shared" si="111"/>
        <v>0.29</v>
      </c>
      <c r="AE116" s="26">
        <f t="shared" si="112"/>
        <v>62.6783333333333</v>
      </c>
      <c r="AF116" s="1">
        <f t="shared" si="113"/>
        <v>2295185.88002969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24.978353186129</v>
      </c>
      <c r="E117" s="13">
        <f t="shared" si="114"/>
        <v>27.8348675723333</v>
      </c>
      <c r="F117" s="9" t="s">
        <v>107</v>
      </c>
      <c r="G117" s="6">
        <v>11</v>
      </c>
      <c r="H117" s="11">
        <f t="shared" si="99"/>
        <v>24.978353186129</v>
      </c>
      <c r="I117" s="11">
        <f t="shared" si="100"/>
        <v>298.128353186129</v>
      </c>
      <c r="J117" s="11">
        <f t="shared" si="101"/>
        <v>0.345354433076887</v>
      </c>
      <c r="K117" s="11">
        <f t="shared" si="102"/>
        <v>11.2298333333333</v>
      </c>
      <c r="L117" s="11">
        <f t="shared" si="103"/>
        <v>3.032055</v>
      </c>
      <c r="M117" s="6" t="s">
        <v>109</v>
      </c>
      <c r="N117" s="11">
        <f>(O116-P116)*$C$24/100</f>
        <v>3.13974246784886</v>
      </c>
      <c r="O117" s="11">
        <f t="shared" si="115"/>
        <v>3.19730460357099</v>
      </c>
      <c r="P117" s="11">
        <f t="shared" si="104"/>
        <v>1.10420331874038</v>
      </c>
      <c r="Q117" s="16">
        <f t="shared" si="105"/>
        <v>0.32021896243471</v>
      </c>
      <c r="R117" s="11">
        <f t="shared" si="106"/>
        <v>0.87929595</v>
      </c>
      <c r="S117" s="17">
        <f t="shared" si="107"/>
        <v>0.364176546513958</v>
      </c>
      <c r="T117" s="3">
        <v>0.27</v>
      </c>
      <c r="U117" s="18">
        <f t="shared" si="108"/>
        <v>0.0983276675587687</v>
      </c>
      <c r="V117" s="3">
        <v>220.1</v>
      </c>
      <c r="W117" s="20">
        <v>12.1</v>
      </c>
      <c r="X117" s="20">
        <v>4.5</v>
      </c>
      <c r="Y117" s="20">
        <v>1.5</v>
      </c>
      <c r="Z117" s="20">
        <v>6.8</v>
      </c>
      <c r="AA117" s="3">
        <v>30.2</v>
      </c>
      <c r="AB117" s="2">
        <f t="shared" si="109"/>
        <v>0.294305065806669</v>
      </c>
      <c r="AC117" s="25">
        <f t="shared" si="110"/>
        <v>11.2298333333333</v>
      </c>
      <c r="AD117" s="1">
        <f t="shared" si="111"/>
        <v>0.29</v>
      </c>
      <c r="AE117" s="26">
        <f t="shared" si="112"/>
        <v>62.6783333333333</v>
      </c>
      <c r="AF117" s="1">
        <f t="shared" si="113"/>
        <v>2071516.93488092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22.5155943643333</v>
      </c>
      <c r="E118" s="13">
        <f t="shared" si="114"/>
        <v>24.978353186129</v>
      </c>
      <c r="F118" s="9" t="s">
        <v>109</v>
      </c>
      <c r="G118" s="6">
        <v>12</v>
      </c>
      <c r="H118" s="11">
        <f t="shared" si="99"/>
        <v>22.5155943643333</v>
      </c>
      <c r="I118" s="11">
        <f t="shared" si="100"/>
        <v>295.665594364333</v>
      </c>
      <c r="J118" s="11">
        <f t="shared" si="101"/>
        <v>0.263099088650846</v>
      </c>
      <c r="K118" s="11">
        <f t="shared" si="102"/>
        <v>11.2298333333333</v>
      </c>
      <c r="L118" s="11">
        <f t="shared" si="103"/>
        <v>3.032055</v>
      </c>
      <c r="M118" s="6" t="s">
        <v>107</v>
      </c>
      <c r="N118" s="6"/>
      <c r="O118" s="11">
        <f t="shared" si="115"/>
        <v>5.12515628483061</v>
      </c>
      <c r="P118" s="11">
        <f t="shared" si="104"/>
        <v>1.34842394773209</v>
      </c>
      <c r="Q118" s="16">
        <f t="shared" si="105"/>
        <v>0.391042944842306</v>
      </c>
      <c r="R118" s="11">
        <f t="shared" si="106"/>
        <v>0.87929595</v>
      </c>
      <c r="S118" s="17">
        <f t="shared" si="107"/>
        <v>0.444722786272706</v>
      </c>
      <c r="T118" s="3">
        <v>0.27</v>
      </c>
      <c r="U118" s="18">
        <f t="shared" si="108"/>
        <v>0.120075152293631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0.249730602090652</v>
      </c>
      <c r="AC118" s="25">
        <f t="shared" si="110"/>
        <v>11.2298333333333</v>
      </c>
      <c r="AD118" s="1">
        <f t="shared" si="111"/>
        <v>0.29</v>
      </c>
      <c r="AE118" s="26">
        <f t="shared" si="112"/>
        <v>62.6783333333333</v>
      </c>
      <c r="AF118" s="1">
        <f t="shared" si="113"/>
        <v>1757771.8887402</v>
      </c>
      <c r="AG118" s="1">
        <f>SUM(AF107:AF118)</f>
        <v>25570677.1309809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19.1091745577419</v>
      </c>
      <c r="E119" s="13">
        <f t="shared" si="114"/>
        <v>22.5155943643333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20</v>
      </c>
      <c r="E123" s="9"/>
      <c r="F123" s="9"/>
      <c r="G123" s="6">
        <v>1</v>
      </c>
      <c r="H123" s="11">
        <f t="shared" ref="H123:H134" si="116">E124</f>
        <v>20</v>
      </c>
      <c r="I123" s="11">
        <f t="shared" ref="I123:I134" si="117">H123+273.15</f>
        <v>293.15</v>
      </c>
      <c r="J123" s="11">
        <f t="shared" ref="J123:J134" si="118">EXP(($C$18*(I123-$C$16))/($C$19*I123*$C$16))</f>
        <v>0.198330520254678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0.103373833767143</v>
      </c>
      <c r="Q123" s="16">
        <f t="shared" ref="Q123:Q134" si="122">P123*$B$125</f>
        <v>0.0268771967794573</v>
      </c>
      <c r="R123" s="11">
        <f t="shared" ref="R123:R134" si="123">L123*$B$125</f>
        <v>0.1355172</v>
      </c>
      <c r="S123" s="17">
        <f t="shared" ref="S123:S134" si="124">Q123/R123</f>
        <v>0.198330520254678</v>
      </c>
      <c r="T123" s="3">
        <v>0.01</v>
      </c>
      <c r="U123" s="18">
        <f t="shared" ref="U123:U134" si="125">S123*T123</f>
        <v>0.00198330520254678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0.00747330520254678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1.7</v>
      </c>
      <c r="AX123" s="1">
        <f t="shared" ref="AX123:AX134" si="132">AW123*10000*AV123*0.67*AU123*AT123</f>
        <v>1153.53522981002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20.2418172558065</v>
      </c>
      <c r="E124" s="13">
        <f t="shared" ref="E124:E135" si="133">D123</f>
        <v>20</v>
      </c>
      <c r="F124" s="9" t="s">
        <v>107</v>
      </c>
      <c r="G124" s="6">
        <v>2</v>
      </c>
      <c r="H124" s="11">
        <f t="shared" si="116"/>
        <v>20.2418172558065</v>
      </c>
      <c r="I124" s="11">
        <f t="shared" si="117"/>
        <v>293.391817255806</v>
      </c>
      <c r="J124" s="11">
        <f t="shared" si="118"/>
        <v>0.2038349562523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0.939066166232857</v>
      </c>
      <c r="P124" s="11">
        <f t="shared" si="121"/>
        <v>0.191414510912089</v>
      </c>
      <c r="Q124" s="16">
        <f t="shared" si="122"/>
        <v>0.0497677728371432</v>
      </c>
      <c r="R124" s="11">
        <f t="shared" si="123"/>
        <v>0.1355172</v>
      </c>
      <c r="S124" s="17">
        <f t="shared" si="124"/>
        <v>0.367243219584991</v>
      </c>
      <c r="T124" s="3">
        <v>0.01</v>
      </c>
      <c r="U124" s="18">
        <f t="shared" si="125"/>
        <v>0.00367243219584991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0.00916243219584991</v>
      </c>
      <c r="AU124" s="25">
        <f t="shared" si="129"/>
        <v>52.122</v>
      </c>
      <c r="AV124" s="1">
        <f t="shared" si="130"/>
        <v>0.26</v>
      </c>
      <c r="AW124" s="2">
        <f t="shared" si="131"/>
        <v>1.7</v>
      </c>
      <c r="AX124" s="1">
        <f t="shared" si="132"/>
        <v>1414.25889110706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19.0826252942857</v>
      </c>
      <c r="E125" s="13">
        <f t="shared" si="133"/>
        <v>20.2418172558065</v>
      </c>
      <c r="F125" s="9" t="s">
        <v>107</v>
      </c>
      <c r="G125" s="6">
        <v>3</v>
      </c>
      <c r="H125" s="11">
        <f t="shared" si="116"/>
        <v>19.0826252942857</v>
      </c>
      <c r="I125" s="11">
        <f t="shared" si="117"/>
        <v>292.232625294286</v>
      </c>
      <c r="J125" s="11">
        <f t="shared" si="118"/>
        <v>0.178692891335384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1.26887165532077</v>
      </c>
      <c r="P125" s="11">
        <f t="shared" si="121"/>
        <v>0.226738344822783</v>
      </c>
      <c r="Q125" s="16">
        <f t="shared" si="122"/>
        <v>0.0589519696539237</v>
      </c>
      <c r="R125" s="11">
        <f t="shared" si="123"/>
        <v>0.1355172</v>
      </c>
      <c r="S125" s="17">
        <f t="shared" si="124"/>
        <v>0.435014667170836</v>
      </c>
      <c r="T125" s="3">
        <v>0.01</v>
      </c>
      <c r="U125" s="18">
        <f t="shared" si="125"/>
        <v>0.00435014667170836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0.005</v>
      </c>
      <c r="AF125" s="3">
        <v>0.49</v>
      </c>
      <c r="AG125" s="18">
        <f t="shared" si="126"/>
        <v>0.00245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0.0143001466717084</v>
      </c>
      <c r="AU125" s="25">
        <f t="shared" si="129"/>
        <v>52.122</v>
      </c>
      <c r="AV125" s="1">
        <f t="shared" si="130"/>
        <v>0.26</v>
      </c>
      <c r="AW125" s="2">
        <f t="shared" si="131"/>
        <v>1.7</v>
      </c>
      <c r="AX125" s="1">
        <f t="shared" si="132"/>
        <v>2207.28613781819</v>
      </c>
    </row>
    <row r="126" s="1" customFormat="1" spans="1:50">
      <c r="A126" s="6"/>
      <c r="B126" s="6"/>
      <c r="C126" s="9">
        <v>3</v>
      </c>
      <c r="D126" s="12">
        <v>22.7804802774194</v>
      </c>
      <c r="E126" s="13">
        <f t="shared" si="133"/>
        <v>19.0826252942857</v>
      </c>
      <c r="F126" s="9" t="s">
        <v>107</v>
      </c>
      <c r="G126" s="6">
        <v>4</v>
      </c>
      <c r="H126" s="11">
        <f t="shared" si="116"/>
        <v>22.7804802774194</v>
      </c>
      <c r="I126" s="11">
        <f t="shared" si="117"/>
        <v>295.930480277419</v>
      </c>
      <c r="J126" s="11">
        <f t="shared" si="118"/>
        <v>0.27096991021638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1.56335331049798</v>
      </c>
      <c r="P126" s="11">
        <f t="shared" si="121"/>
        <v>0.42362170618212</v>
      </c>
      <c r="Q126" s="16">
        <f t="shared" si="122"/>
        <v>0.110141643607351</v>
      </c>
      <c r="R126" s="11">
        <f t="shared" si="123"/>
        <v>0.1355172</v>
      </c>
      <c r="S126" s="17">
        <f t="shared" si="124"/>
        <v>0.812750290054333</v>
      </c>
      <c r="T126" s="3">
        <v>0.01</v>
      </c>
      <c r="U126" s="18">
        <f t="shared" si="125"/>
        <v>0.00812750290054333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0.005</v>
      </c>
      <c r="AF126" s="3">
        <v>0.49</v>
      </c>
      <c r="AG126" s="18">
        <f t="shared" si="126"/>
        <v>0.00245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0.0180775029005433</v>
      </c>
      <c r="AU126" s="25">
        <f t="shared" si="129"/>
        <v>52.122</v>
      </c>
      <c r="AV126" s="1">
        <f t="shared" si="130"/>
        <v>0.26</v>
      </c>
      <c r="AW126" s="2">
        <f t="shared" si="131"/>
        <v>1.7</v>
      </c>
      <c r="AX126" s="1">
        <f t="shared" si="132"/>
        <v>2790.33652414773</v>
      </c>
    </row>
    <row r="127" s="1" customFormat="1" spans="1:50">
      <c r="A127" s="6"/>
      <c r="B127" s="6"/>
      <c r="C127" s="9">
        <v>4</v>
      </c>
      <c r="D127" s="12">
        <v>25.0043352933333</v>
      </c>
      <c r="E127" s="13">
        <f t="shared" si="133"/>
        <v>22.7804802774194</v>
      </c>
      <c r="F127" s="9" t="s">
        <v>107</v>
      </c>
      <c r="G127" s="6">
        <v>5</v>
      </c>
      <c r="H127" s="11">
        <f t="shared" si="116"/>
        <v>25.0043352933333</v>
      </c>
      <c r="I127" s="11">
        <f t="shared" si="117"/>
        <v>298.154335293333</v>
      </c>
      <c r="J127" s="11">
        <f t="shared" si="118"/>
        <v>0.346338736336679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1.08274502410007</v>
      </c>
      <c r="O127" s="11">
        <f t="shared" si="134"/>
        <v>0.578206580215793</v>
      </c>
      <c r="P127" s="11">
        <f t="shared" si="121"/>
        <v>0.200255336333491</v>
      </c>
      <c r="Q127" s="16">
        <f t="shared" si="122"/>
        <v>0.0520663874467076</v>
      </c>
      <c r="R127" s="11">
        <f t="shared" si="123"/>
        <v>0.1355172</v>
      </c>
      <c r="S127" s="17">
        <f t="shared" si="124"/>
        <v>0.384205011959424</v>
      </c>
      <c r="T127" s="3">
        <v>0.01</v>
      </c>
      <c r="U127" s="18">
        <f t="shared" si="125"/>
        <v>0.00384205011959424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0.01</v>
      </c>
      <c r="AF127" s="3">
        <v>0.49</v>
      </c>
      <c r="AG127" s="18">
        <f t="shared" si="126"/>
        <v>0.0049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0.0187420501195942</v>
      </c>
      <c r="AU127" s="25">
        <f t="shared" si="129"/>
        <v>52.122</v>
      </c>
      <c r="AV127" s="1">
        <f t="shared" si="130"/>
        <v>0.26</v>
      </c>
      <c r="AW127" s="2">
        <f t="shared" si="131"/>
        <v>1.7</v>
      </c>
      <c r="AX127" s="1">
        <f t="shared" si="132"/>
        <v>2892.912105938</v>
      </c>
    </row>
    <row r="128" s="1" customFormat="1" spans="1:50">
      <c r="A128" s="6"/>
      <c r="B128" s="6"/>
      <c r="C128" s="9">
        <v>5</v>
      </c>
      <c r="D128" s="12">
        <v>26.8562345851613</v>
      </c>
      <c r="E128" s="13">
        <f t="shared" si="133"/>
        <v>25.0043352933333</v>
      </c>
      <c r="F128" s="9" t="s">
        <v>109</v>
      </c>
      <c r="G128" s="6">
        <v>6</v>
      </c>
      <c r="H128" s="11">
        <f t="shared" si="116"/>
        <v>26.8562345851613</v>
      </c>
      <c r="I128" s="11">
        <f t="shared" si="117"/>
        <v>300.006234585161</v>
      </c>
      <c r="J128" s="11">
        <f t="shared" si="118"/>
        <v>0.423690794707659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0.899171243882303</v>
      </c>
      <c r="P128" s="11">
        <f t="shared" si="121"/>
        <v>0.380970578898767</v>
      </c>
      <c r="Q128" s="16">
        <f t="shared" si="122"/>
        <v>0.0990523505136795</v>
      </c>
      <c r="R128" s="11">
        <f t="shared" si="123"/>
        <v>0.1355172</v>
      </c>
      <c r="S128" s="17">
        <f t="shared" si="124"/>
        <v>0.730920875827419</v>
      </c>
      <c r="T128" s="3">
        <v>0.01</v>
      </c>
      <c r="U128" s="18">
        <f t="shared" si="125"/>
        <v>0.00730920875827419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0.01</v>
      </c>
      <c r="AF128" s="3">
        <v>0.49</v>
      </c>
      <c r="AG128" s="18">
        <f t="shared" si="126"/>
        <v>0.0049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0.0222092087582742</v>
      </c>
      <c r="AU128" s="25">
        <f t="shared" si="129"/>
        <v>52.122</v>
      </c>
      <c r="AV128" s="1">
        <f t="shared" si="130"/>
        <v>0.26</v>
      </c>
      <c r="AW128" s="2">
        <f t="shared" si="131"/>
        <v>1.7</v>
      </c>
      <c r="AX128" s="1">
        <f t="shared" si="132"/>
        <v>3428.08222527081</v>
      </c>
    </row>
    <row r="129" s="1" customFormat="1" spans="1:50">
      <c r="A129" s="6"/>
      <c r="B129" s="6"/>
      <c r="C129" s="9">
        <v>6</v>
      </c>
      <c r="D129" s="12">
        <v>28.6783108856667</v>
      </c>
      <c r="E129" s="13">
        <f t="shared" si="133"/>
        <v>26.8562345851613</v>
      </c>
      <c r="F129" s="9" t="s">
        <v>107</v>
      </c>
      <c r="G129" s="6">
        <v>7</v>
      </c>
      <c r="H129" s="11">
        <f t="shared" si="116"/>
        <v>28.6783108856667</v>
      </c>
      <c r="I129" s="11">
        <f t="shared" si="117"/>
        <v>301.828310885667</v>
      </c>
      <c r="J129" s="11">
        <f t="shared" si="118"/>
        <v>0.515393110435854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1.03942066498354</v>
      </c>
      <c r="P129" s="11">
        <f t="shared" si="121"/>
        <v>0.535710249577168</v>
      </c>
      <c r="Q129" s="16">
        <f t="shared" si="122"/>
        <v>0.139284664890064</v>
      </c>
      <c r="R129" s="11">
        <f t="shared" si="123"/>
        <v>0.1355172</v>
      </c>
      <c r="S129" s="17">
        <f t="shared" si="124"/>
        <v>1.02780063999303</v>
      </c>
      <c r="T129" s="3">
        <v>0.01</v>
      </c>
      <c r="U129" s="18">
        <f t="shared" si="125"/>
        <v>0.0102780063999303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0.01</v>
      </c>
      <c r="AF129" s="3">
        <v>0.49</v>
      </c>
      <c r="AG129" s="18">
        <f t="shared" si="126"/>
        <v>0.0049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0.0251780063999303</v>
      </c>
      <c r="AU129" s="25">
        <f t="shared" si="129"/>
        <v>52.122</v>
      </c>
      <c r="AV129" s="1">
        <f t="shared" si="130"/>
        <v>0.26</v>
      </c>
      <c r="AW129" s="2">
        <f t="shared" si="131"/>
        <v>1.7</v>
      </c>
      <c r="AX129" s="1">
        <f t="shared" si="132"/>
        <v>3886.32828601783</v>
      </c>
    </row>
    <row r="130" s="1" customFormat="1" spans="1:50">
      <c r="A130" s="6"/>
      <c r="B130" s="6"/>
      <c r="C130" s="9">
        <v>7</v>
      </c>
      <c r="D130" s="12">
        <v>27.4341554877419</v>
      </c>
      <c r="E130" s="13">
        <f t="shared" si="133"/>
        <v>28.6783108856667</v>
      </c>
      <c r="F130" s="9" t="s">
        <v>107</v>
      </c>
      <c r="G130" s="6">
        <v>8</v>
      </c>
      <c r="H130" s="11">
        <f t="shared" si="116"/>
        <v>27.4341554877419</v>
      </c>
      <c r="I130" s="11">
        <f t="shared" si="117"/>
        <v>300.584155487742</v>
      </c>
      <c r="J130" s="11">
        <f t="shared" si="118"/>
        <v>0.45097161206736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1.02493041540637</v>
      </c>
      <c r="P130" s="11">
        <f t="shared" si="121"/>
        <v>0.462214521692678</v>
      </c>
      <c r="Q130" s="16">
        <f t="shared" si="122"/>
        <v>0.120175775640096</v>
      </c>
      <c r="R130" s="11">
        <f t="shared" si="123"/>
        <v>0.1355172</v>
      </c>
      <c r="S130" s="17">
        <f t="shared" si="124"/>
        <v>0.886793526136139</v>
      </c>
      <c r="T130" s="3">
        <v>0.01</v>
      </c>
      <c r="U130" s="18">
        <f t="shared" si="125"/>
        <v>0.00886793526136139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0.01</v>
      </c>
      <c r="AF130" s="3">
        <v>0.49</v>
      </c>
      <c r="AG130" s="18">
        <f t="shared" si="126"/>
        <v>0.0049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0.0237679352613614</v>
      </c>
      <c r="AU130" s="25">
        <f t="shared" si="129"/>
        <v>52.122</v>
      </c>
      <c r="AV130" s="1">
        <f t="shared" si="130"/>
        <v>0.26</v>
      </c>
      <c r="AW130" s="2">
        <f t="shared" si="131"/>
        <v>1.7</v>
      </c>
      <c r="AX130" s="1">
        <f t="shared" si="132"/>
        <v>3668.6780374607</v>
      </c>
    </row>
    <row r="131" s="1" customFormat="1" spans="1:50">
      <c r="A131" s="6"/>
      <c r="B131" s="6"/>
      <c r="C131" s="9">
        <v>8</v>
      </c>
      <c r="D131" s="12">
        <v>28.2125484180645</v>
      </c>
      <c r="E131" s="13">
        <f t="shared" si="133"/>
        <v>27.4341554877419</v>
      </c>
      <c r="F131" s="9" t="s">
        <v>107</v>
      </c>
      <c r="G131" s="6">
        <v>9</v>
      </c>
      <c r="H131" s="11">
        <f t="shared" si="116"/>
        <v>28.2125484180645</v>
      </c>
      <c r="I131" s="11">
        <f t="shared" si="117"/>
        <v>301.362548418064</v>
      </c>
      <c r="J131" s="11">
        <f t="shared" si="118"/>
        <v>0.490326930155334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1.08393589371369</v>
      </c>
      <c r="P131" s="11">
        <f t="shared" si="121"/>
        <v>0.531482959249812</v>
      </c>
      <c r="Q131" s="16">
        <f t="shared" si="122"/>
        <v>0.138185569404951</v>
      </c>
      <c r="R131" s="11">
        <f t="shared" si="123"/>
        <v>0.1355172</v>
      </c>
      <c r="S131" s="17">
        <f t="shared" si="124"/>
        <v>1.01969026370786</v>
      </c>
      <c r="T131" s="3">
        <v>0.01</v>
      </c>
      <c r="U131" s="18">
        <f t="shared" si="125"/>
        <v>0.0101969026370786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0.01</v>
      </c>
      <c r="AF131" s="3">
        <v>0.49</v>
      </c>
      <c r="AG131" s="18">
        <f t="shared" si="126"/>
        <v>0.0049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0.0250969026370786</v>
      </c>
      <c r="AU131" s="25">
        <f t="shared" si="129"/>
        <v>52.122</v>
      </c>
      <c r="AV131" s="1">
        <f t="shared" si="130"/>
        <v>0.26</v>
      </c>
      <c r="AW131" s="2">
        <f t="shared" si="131"/>
        <v>1.7</v>
      </c>
      <c r="AX131" s="1">
        <f t="shared" si="132"/>
        <v>3873.80958844239</v>
      </c>
    </row>
    <row r="132" s="1" customFormat="1" spans="1:50">
      <c r="A132" s="6"/>
      <c r="B132" s="6"/>
      <c r="C132" s="9">
        <v>9</v>
      </c>
      <c r="D132" s="12">
        <v>27.8348675723333</v>
      </c>
      <c r="E132" s="13">
        <f t="shared" si="133"/>
        <v>28.2125484180645</v>
      </c>
      <c r="F132" s="9" t="s">
        <v>107</v>
      </c>
      <c r="G132" s="6">
        <v>10</v>
      </c>
      <c r="H132" s="11">
        <f t="shared" si="116"/>
        <v>27.8348675723333</v>
      </c>
      <c r="I132" s="11">
        <f t="shared" si="117"/>
        <v>300.984867572333</v>
      </c>
      <c r="J132" s="11">
        <f t="shared" si="118"/>
        <v>0.470845597758046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1.07367293446388</v>
      </c>
      <c r="P132" s="11">
        <f t="shared" si="121"/>
        <v>0.50553417462428</v>
      </c>
      <c r="Q132" s="16">
        <f t="shared" si="122"/>
        <v>0.131438885402313</v>
      </c>
      <c r="R132" s="11">
        <f t="shared" si="123"/>
        <v>0.1355172</v>
      </c>
      <c r="S132" s="17">
        <f t="shared" si="124"/>
        <v>0.969905557392809</v>
      </c>
      <c r="T132" s="3">
        <v>0.01</v>
      </c>
      <c r="U132" s="18">
        <f t="shared" si="125"/>
        <v>0.00969905557392809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0.0196490555739281</v>
      </c>
      <c r="AU132" s="25">
        <f t="shared" si="129"/>
        <v>52.122</v>
      </c>
      <c r="AV132" s="1">
        <f t="shared" si="130"/>
        <v>0.26</v>
      </c>
      <c r="AW132" s="2">
        <f t="shared" si="131"/>
        <v>1.7</v>
      </c>
      <c r="AX132" s="1">
        <f t="shared" si="132"/>
        <v>3032.91210819234</v>
      </c>
    </row>
    <row r="133" s="1" customFormat="1" spans="1:50">
      <c r="A133" s="6"/>
      <c r="B133" s="6"/>
      <c r="C133" s="9">
        <v>10</v>
      </c>
      <c r="D133" s="12">
        <v>24.978353186129</v>
      </c>
      <c r="E133" s="13">
        <f t="shared" si="133"/>
        <v>27.8348675723333</v>
      </c>
      <c r="F133" s="9" t="s">
        <v>107</v>
      </c>
      <c r="G133" s="6">
        <v>11</v>
      </c>
      <c r="H133" s="11">
        <f t="shared" si="116"/>
        <v>24.978353186129</v>
      </c>
      <c r="I133" s="11">
        <f t="shared" si="117"/>
        <v>298.128353186129</v>
      </c>
      <c r="J133" s="11">
        <f t="shared" si="118"/>
        <v>0.345354433076887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0.539731821847618</v>
      </c>
      <c r="O133" s="11">
        <f t="shared" si="134"/>
        <v>0.54962693799198</v>
      </c>
      <c r="P133" s="11">
        <f t="shared" si="121"/>
        <v>0.189816099574005</v>
      </c>
      <c r="Q133" s="16">
        <f t="shared" si="122"/>
        <v>0.0493521858892414</v>
      </c>
      <c r="R133" s="11">
        <f t="shared" si="123"/>
        <v>0.1355172</v>
      </c>
      <c r="S133" s="17">
        <f t="shared" si="124"/>
        <v>0.364176546513958</v>
      </c>
      <c r="T133" s="3">
        <v>0.01</v>
      </c>
      <c r="U133" s="18">
        <f t="shared" si="125"/>
        <v>0.00364176546513958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0.0135917654651396</v>
      </c>
      <c r="AU133" s="25">
        <f t="shared" si="129"/>
        <v>52.122</v>
      </c>
      <c r="AV133" s="1">
        <f t="shared" si="130"/>
        <v>0.26</v>
      </c>
      <c r="AW133" s="2">
        <f t="shared" si="131"/>
        <v>1.7</v>
      </c>
      <c r="AX133" s="1">
        <f t="shared" si="132"/>
        <v>2097.94460073846</v>
      </c>
    </row>
    <row r="134" s="1" customFormat="1" spans="1:51">
      <c r="A134" s="6"/>
      <c r="B134" s="6"/>
      <c r="C134" s="9">
        <v>11</v>
      </c>
      <c r="D134" s="12">
        <v>22.5155943643333</v>
      </c>
      <c r="E134" s="13">
        <f t="shared" si="133"/>
        <v>24.978353186129</v>
      </c>
      <c r="F134" s="9" t="s">
        <v>109</v>
      </c>
      <c r="G134" s="6">
        <v>12</v>
      </c>
      <c r="H134" s="11">
        <f t="shared" si="116"/>
        <v>22.5155943643333</v>
      </c>
      <c r="I134" s="11">
        <f t="shared" si="117"/>
        <v>295.665594364333</v>
      </c>
      <c r="J134" s="11">
        <f t="shared" si="118"/>
        <v>0.263099088650846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0.881030838417975</v>
      </c>
      <c r="P134" s="11">
        <f t="shared" si="121"/>
        <v>0.23179841066106</v>
      </c>
      <c r="Q134" s="16">
        <f t="shared" si="122"/>
        <v>0.0602675867718756</v>
      </c>
      <c r="R134" s="11">
        <f t="shared" si="123"/>
        <v>0.1355172</v>
      </c>
      <c r="S134" s="17">
        <f t="shared" si="124"/>
        <v>0.444722786272706</v>
      </c>
      <c r="T134" s="3">
        <v>0.01</v>
      </c>
      <c r="U134" s="18">
        <f t="shared" si="125"/>
        <v>0.00444722786272706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0.00993722786272707</v>
      </c>
      <c r="AU134" s="25">
        <f t="shared" si="129"/>
        <v>52.122</v>
      </c>
      <c r="AV134" s="1">
        <f t="shared" si="130"/>
        <v>0.26</v>
      </c>
      <c r="AW134" s="2">
        <f t="shared" si="131"/>
        <v>1.7</v>
      </c>
      <c r="AX134" s="1">
        <f t="shared" si="132"/>
        <v>1533.85177182366</v>
      </c>
      <c r="AY134" s="1">
        <f>SUM(AX123:AX134)</f>
        <v>31979.9355067672</v>
      </c>
    </row>
    <row r="135" s="1" customFormat="1" spans="1:46">
      <c r="A135" s="6"/>
      <c r="B135" s="6"/>
      <c r="C135" s="9">
        <v>12</v>
      </c>
      <c r="D135" s="12">
        <v>19.1091745577419</v>
      </c>
      <c r="E135" s="13">
        <f t="shared" si="133"/>
        <v>22.5155943643333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20</v>
      </c>
      <c r="E139" s="9"/>
      <c r="F139" s="9"/>
      <c r="G139" s="6">
        <v>1</v>
      </c>
      <c r="H139" s="11">
        <f t="shared" ref="H139:H150" si="135">E140</f>
        <v>20</v>
      </c>
      <c r="I139" s="11">
        <f t="shared" ref="I139:I150" si="136">H139+273.15</f>
        <v>293.15</v>
      </c>
      <c r="J139" s="11">
        <f t="shared" ref="J139:J150" si="137">EXP(($C$18*(I139-$C$16))/($C$19*I139*$C$16))</f>
        <v>0.198330520254678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0.0564646991165069</v>
      </c>
      <c r="Q139" s="16">
        <f t="shared" ref="Q139:Q150" si="141">P139*$B$125</f>
        <v>0.0146808217702918</v>
      </c>
      <c r="R139" s="11">
        <f t="shared" ref="R139:R150" si="142">L139*$B$125</f>
        <v>0.074022</v>
      </c>
      <c r="S139" s="17">
        <f t="shared" ref="S139:S150" si="143">Q139/R139</f>
        <v>0.198330520254678</v>
      </c>
      <c r="T139" s="3">
        <v>0.01</v>
      </c>
      <c r="U139" s="18">
        <f t="shared" ref="U139:U150" si="144">S139*T139</f>
        <v>0.00198330520254678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0.00747330520254678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20.2418172558065</v>
      </c>
      <c r="E140" s="13">
        <f t="shared" ref="E140:E151" si="154">D139</f>
        <v>20</v>
      </c>
      <c r="F140" s="9" t="s">
        <v>107</v>
      </c>
      <c r="G140" s="6">
        <v>2</v>
      </c>
      <c r="H140" s="11">
        <f t="shared" si="135"/>
        <v>20.2418172558065</v>
      </c>
      <c r="I140" s="11">
        <f t="shared" si="136"/>
        <v>293.391817255806</v>
      </c>
      <c r="J140" s="11">
        <f t="shared" si="137"/>
        <v>0.2038349562523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0.512935300883493</v>
      </c>
      <c r="P140" s="11">
        <f t="shared" si="140"/>
        <v>0.104554144615847</v>
      </c>
      <c r="Q140" s="16">
        <f t="shared" si="141"/>
        <v>0.0271840776001202</v>
      </c>
      <c r="R140" s="11">
        <f t="shared" si="142"/>
        <v>0.074022</v>
      </c>
      <c r="S140" s="17">
        <f t="shared" si="143"/>
        <v>0.367243219584991</v>
      </c>
      <c r="T140" s="3">
        <v>0.01</v>
      </c>
      <c r="U140" s="18">
        <f t="shared" si="144"/>
        <v>0.00367243219584991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0.00916243219584991</v>
      </c>
      <c r="AU140" s="25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19.0826252942857</v>
      </c>
      <c r="E141" s="13">
        <f t="shared" si="154"/>
        <v>20.2418172558065</v>
      </c>
      <c r="F141" s="9" t="s">
        <v>107</v>
      </c>
      <c r="G141" s="6">
        <v>3</v>
      </c>
      <c r="H141" s="11">
        <f t="shared" si="135"/>
        <v>19.0826252942857</v>
      </c>
      <c r="I141" s="11">
        <f t="shared" si="136"/>
        <v>292.232625294286</v>
      </c>
      <c r="J141" s="11">
        <f t="shared" si="137"/>
        <v>0.178692891335384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0.693081156267646</v>
      </c>
      <c r="P141" s="11">
        <f t="shared" si="140"/>
        <v>0.123848675743537</v>
      </c>
      <c r="Q141" s="16">
        <f t="shared" si="141"/>
        <v>0.0322006556933196</v>
      </c>
      <c r="R141" s="11">
        <f t="shared" si="142"/>
        <v>0.074022</v>
      </c>
      <c r="S141" s="17">
        <f t="shared" si="143"/>
        <v>0.435014667170836</v>
      </c>
      <c r="T141" s="3">
        <v>0.01</v>
      </c>
      <c r="U141" s="18">
        <f t="shared" si="144"/>
        <v>0.00435014667170836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0.005</v>
      </c>
      <c r="AF141" s="3">
        <v>0.49</v>
      </c>
      <c r="AG141" s="18">
        <f t="shared" si="145"/>
        <v>0.00245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0.0143001466717084</v>
      </c>
      <c r="AU141" s="25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22.7804802774194</v>
      </c>
      <c r="E142" s="13">
        <f t="shared" si="154"/>
        <v>19.0826252942857</v>
      </c>
      <c r="F142" s="9" t="s">
        <v>107</v>
      </c>
      <c r="G142" s="6">
        <v>4</v>
      </c>
      <c r="H142" s="11">
        <f t="shared" si="135"/>
        <v>22.7804802774194</v>
      </c>
      <c r="I142" s="11">
        <f t="shared" si="136"/>
        <v>295.930480277419</v>
      </c>
      <c r="J142" s="11">
        <f t="shared" si="137"/>
        <v>0.27096991021638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0.853932480524109</v>
      </c>
      <c r="P142" s="11">
        <f t="shared" si="140"/>
        <v>0.231390007578469</v>
      </c>
      <c r="Q142" s="16">
        <f t="shared" si="141"/>
        <v>0.0601614019704019</v>
      </c>
      <c r="R142" s="11">
        <f t="shared" si="142"/>
        <v>0.074022</v>
      </c>
      <c r="S142" s="17">
        <f t="shared" si="143"/>
        <v>0.812750290054333</v>
      </c>
      <c r="T142" s="3">
        <v>0.01</v>
      </c>
      <c r="U142" s="18">
        <f t="shared" si="144"/>
        <v>0.00812750290054333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0.0180775029005433</v>
      </c>
      <c r="AU142" s="25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25.0043352933333</v>
      </c>
      <c r="E143" s="13">
        <f t="shared" si="154"/>
        <v>22.7804802774194</v>
      </c>
      <c r="F143" s="9" t="s">
        <v>107</v>
      </c>
      <c r="G143" s="6">
        <v>5</v>
      </c>
      <c r="H143" s="11">
        <f t="shared" si="135"/>
        <v>25.0043352933333</v>
      </c>
      <c r="I143" s="11">
        <f t="shared" si="136"/>
        <v>298.154335293333</v>
      </c>
      <c r="J143" s="11">
        <f t="shared" si="137"/>
        <v>0.346338736336679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0.591415349298358</v>
      </c>
      <c r="O143" s="11">
        <f t="shared" si="155"/>
        <v>0.315827123647282</v>
      </c>
      <c r="P143" s="11">
        <f t="shared" si="140"/>
        <v>0.109383166904848</v>
      </c>
      <c r="Q143" s="16">
        <f t="shared" si="141"/>
        <v>0.0284396233952604</v>
      </c>
      <c r="R143" s="11">
        <f t="shared" si="142"/>
        <v>0.074022</v>
      </c>
      <c r="S143" s="17">
        <f t="shared" si="143"/>
        <v>0.384205011959423</v>
      </c>
      <c r="T143" s="3">
        <v>0.01</v>
      </c>
      <c r="U143" s="18">
        <f t="shared" si="144"/>
        <v>0.00384205011959423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0.01</v>
      </c>
      <c r="AF143" s="3">
        <v>0.49</v>
      </c>
      <c r="AG143" s="18">
        <f t="shared" si="145"/>
        <v>0.0049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0.0187420501195942</v>
      </c>
      <c r="AU143" s="25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26.8562345851613</v>
      </c>
      <c r="E144" s="13">
        <f t="shared" si="154"/>
        <v>25.0043352933333</v>
      </c>
      <c r="F144" s="9" t="s">
        <v>109</v>
      </c>
      <c r="G144" s="6">
        <v>6</v>
      </c>
      <c r="H144" s="11">
        <f t="shared" si="135"/>
        <v>26.8562345851613</v>
      </c>
      <c r="I144" s="11">
        <f t="shared" si="136"/>
        <v>300.006234585161</v>
      </c>
      <c r="J144" s="11">
        <f t="shared" si="137"/>
        <v>0.423690794707659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0.491143956742434</v>
      </c>
      <c r="P144" s="11">
        <f t="shared" si="140"/>
        <v>0.208093173348066</v>
      </c>
      <c r="Q144" s="16">
        <f t="shared" si="141"/>
        <v>0.0541042250704972</v>
      </c>
      <c r="R144" s="11">
        <f t="shared" si="142"/>
        <v>0.074022</v>
      </c>
      <c r="S144" s="17">
        <f t="shared" si="143"/>
        <v>0.730920875827418</v>
      </c>
      <c r="T144" s="3">
        <v>0.01</v>
      </c>
      <c r="U144" s="18">
        <f t="shared" si="144"/>
        <v>0.00730920875827418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0.01</v>
      </c>
      <c r="AF144" s="3">
        <v>0.49</v>
      </c>
      <c r="AG144" s="18">
        <f t="shared" si="145"/>
        <v>0.0049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0.0222092087582742</v>
      </c>
      <c r="AU144" s="25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28.6783108856667</v>
      </c>
      <c r="E145" s="13">
        <f t="shared" si="154"/>
        <v>26.8562345851613</v>
      </c>
      <c r="F145" s="9" t="s">
        <v>107</v>
      </c>
      <c r="G145" s="6">
        <v>7</v>
      </c>
      <c r="H145" s="11">
        <f t="shared" si="135"/>
        <v>28.6783108856667</v>
      </c>
      <c r="I145" s="11">
        <f t="shared" si="136"/>
        <v>301.828310885667</v>
      </c>
      <c r="J145" s="11">
        <f t="shared" si="137"/>
        <v>0.515393110435854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0.567750783394368</v>
      </c>
      <c r="P145" s="11">
        <f t="shared" si="140"/>
        <v>0.292614842206016</v>
      </c>
      <c r="Q145" s="16">
        <f t="shared" si="141"/>
        <v>0.0760798589735642</v>
      </c>
      <c r="R145" s="11">
        <f t="shared" si="142"/>
        <v>0.074022</v>
      </c>
      <c r="S145" s="17">
        <f t="shared" si="143"/>
        <v>1.02780063999303</v>
      </c>
      <c r="T145" s="3">
        <v>0.01</v>
      </c>
      <c r="U145" s="18">
        <f t="shared" si="144"/>
        <v>0.0102780063999303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0.0251780063999303</v>
      </c>
      <c r="AU145" s="25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27.4341554877419</v>
      </c>
      <c r="E146" s="13">
        <f t="shared" si="154"/>
        <v>28.6783108856667</v>
      </c>
      <c r="F146" s="9" t="s">
        <v>107</v>
      </c>
      <c r="G146" s="6">
        <v>8</v>
      </c>
      <c r="H146" s="11">
        <f t="shared" si="135"/>
        <v>27.4341554877419</v>
      </c>
      <c r="I146" s="11">
        <f t="shared" si="136"/>
        <v>300.584155487742</v>
      </c>
      <c r="J146" s="11">
        <f t="shared" si="137"/>
        <v>0.45097161206736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0.559835941188352</v>
      </c>
      <c r="P146" s="11">
        <f t="shared" si="140"/>
        <v>0.252470116890959</v>
      </c>
      <c r="Q146" s="16">
        <f t="shared" si="141"/>
        <v>0.0656422303916493</v>
      </c>
      <c r="R146" s="11">
        <f t="shared" si="142"/>
        <v>0.074022</v>
      </c>
      <c r="S146" s="17">
        <f t="shared" si="143"/>
        <v>0.886793526136138</v>
      </c>
      <c r="T146" s="3">
        <v>0.01</v>
      </c>
      <c r="U146" s="18">
        <f t="shared" si="144"/>
        <v>0.00886793526136138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0.0237679352613614</v>
      </c>
      <c r="AU146" s="25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28.2125484180645</v>
      </c>
      <c r="E147" s="13">
        <f t="shared" si="154"/>
        <v>27.4341554877419</v>
      </c>
      <c r="F147" s="9" t="s">
        <v>107</v>
      </c>
      <c r="G147" s="6">
        <v>9</v>
      </c>
      <c r="H147" s="11">
        <f t="shared" si="135"/>
        <v>28.2125484180645</v>
      </c>
      <c r="I147" s="11">
        <f t="shared" si="136"/>
        <v>301.362548418064</v>
      </c>
      <c r="J147" s="11">
        <f t="shared" si="137"/>
        <v>0.490326930155334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0.592065824297394</v>
      </c>
      <c r="P147" s="11">
        <f t="shared" si="140"/>
        <v>0.290305818077628</v>
      </c>
      <c r="Q147" s="16">
        <f t="shared" si="141"/>
        <v>0.0754795127001834</v>
      </c>
      <c r="R147" s="11">
        <f t="shared" si="142"/>
        <v>0.074022</v>
      </c>
      <c r="S147" s="17">
        <f t="shared" si="143"/>
        <v>1.01969026370786</v>
      </c>
      <c r="T147" s="3">
        <v>0.01</v>
      </c>
      <c r="U147" s="18">
        <f t="shared" si="144"/>
        <v>0.0101969026370786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0.01</v>
      </c>
      <c r="AF147" s="3">
        <v>0.49</v>
      </c>
      <c r="AG147" s="18">
        <f t="shared" si="145"/>
        <v>0.0049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0.0250969026370786</v>
      </c>
      <c r="AU147" s="25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27.8348675723333</v>
      </c>
      <c r="E148" s="13">
        <f t="shared" si="154"/>
        <v>28.2125484180645</v>
      </c>
      <c r="F148" s="9" t="s">
        <v>107</v>
      </c>
      <c r="G148" s="6">
        <v>10</v>
      </c>
      <c r="H148" s="11">
        <f t="shared" si="135"/>
        <v>27.8348675723333</v>
      </c>
      <c r="I148" s="11">
        <f t="shared" si="136"/>
        <v>300.984867572333</v>
      </c>
      <c r="J148" s="11">
        <f t="shared" si="137"/>
        <v>0.470845597758046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0.586460006219765</v>
      </c>
      <c r="P148" s="11">
        <f t="shared" si="140"/>
        <v>0.276132112189733</v>
      </c>
      <c r="Q148" s="16">
        <f t="shared" si="141"/>
        <v>0.0717943491693305</v>
      </c>
      <c r="R148" s="11">
        <f t="shared" si="142"/>
        <v>0.074022</v>
      </c>
      <c r="S148" s="17">
        <f t="shared" si="143"/>
        <v>0.969905557392808</v>
      </c>
      <c r="T148" s="3">
        <v>0.01</v>
      </c>
      <c r="U148" s="18">
        <f t="shared" si="144"/>
        <v>0.00969905557392808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0.0196490555739281</v>
      </c>
      <c r="AU148" s="25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24.978353186129</v>
      </c>
      <c r="E149" s="13">
        <f t="shared" si="154"/>
        <v>27.8348675723333</v>
      </c>
      <c r="F149" s="9" t="s">
        <v>107</v>
      </c>
      <c r="G149" s="6">
        <v>11</v>
      </c>
      <c r="H149" s="11">
        <f t="shared" si="135"/>
        <v>24.978353186129</v>
      </c>
      <c r="I149" s="11">
        <f t="shared" si="136"/>
        <v>298.128353186129</v>
      </c>
      <c r="J149" s="11">
        <f t="shared" si="137"/>
        <v>0.345354433076887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0.294811499328531</v>
      </c>
      <c r="O149" s="11">
        <f t="shared" si="155"/>
        <v>0.300216394701502</v>
      </c>
      <c r="P149" s="11">
        <f t="shared" si="140"/>
        <v>0.103681062792524</v>
      </c>
      <c r="Q149" s="16">
        <f t="shared" si="141"/>
        <v>0.0269570763260562</v>
      </c>
      <c r="R149" s="11">
        <f t="shared" si="142"/>
        <v>0.074022</v>
      </c>
      <c r="S149" s="17">
        <f t="shared" si="143"/>
        <v>0.364176546513958</v>
      </c>
      <c r="T149" s="3">
        <v>0.01</v>
      </c>
      <c r="U149" s="18">
        <f t="shared" si="144"/>
        <v>0.00364176546513958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0.005</v>
      </c>
      <c r="AF149" s="3">
        <v>0.49</v>
      </c>
      <c r="AG149" s="18">
        <f t="shared" si="145"/>
        <v>0.00245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0.0135917654651396</v>
      </c>
      <c r="AU149" s="25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22.5155943643333</v>
      </c>
      <c r="E150" s="13">
        <f t="shared" si="154"/>
        <v>24.978353186129</v>
      </c>
      <c r="F150" s="9" t="s">
        <v>109</v>
      </c>
      <c r="G150" s="6">
        <v>12</v>
      </c>
      <c r="H150" s="11">
        <f t="shared" si="135"/>
        <v>22.5155943643333</v>
      </c>
      <c r="I150" s="11">
        <f t="shared" si="136"/>
        <v>295.665594364333</v>
      </c>
      <c r="J150" s="11">
        <f t="shared" si="137"/>
        <v>0.263099088650846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0.481235331908978</v>
      </c>
      <c r="P150" s="11">
        <f t="shared" si="140"/>
        <v>0.12661257725184</v>
      </c>
      <c r="Q150" s="16">
        <f t="shared" si="141"/>
        <v>0.0329192700854783</v>
      </c>
      <c r="R150" s="11">
        <f t="shared" si="142"/>
        <v>0.074022</v>
      </c>
      <c r="S150" s="17">
        <f t="shared" si="143"/>
        <v>0.444722786272706</v>
      </c>
      <c r="T150" s="3">
        <v>0.01</v>
      </c>
      <c r="U150" s="18">
        <f t="shared" si="144"/>
        <v>0.00444722786272706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0.00993722786272707</v>
      </c>
      <c r="AU150" s="25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19.1091745577419</v>
      </c>
      <c r="E151" s="13">
        <f t="shared" si="154"/>
        <v>22.5155943643333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19" workbookViewId="0">
      <selection activeCell="D29" sqref="D29:D4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184.9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40</v>
      </c>
      <c r="C4" s="3"/>
      <c r="D4" s="3"/>
      <c r="E4" s="3">
        <v>1.7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29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425</v>
      </c>
      <c r="F7" s="3">
        <v>91.104</v>
      </c>
      <c r="G7" s="3">
        <v>0.13</v>
      </c>
      <c r="L7" s="2"/>
    </row>
    <row r="8" s="1" customFormat="1" spans="1:12">
      <c r="A8" s="4"/>
      <c r="B8" s="5" t="s">
        <v>44</v>
      </c>
      <c r="C8" s="3"/>
      <c r="D8" s="3"/>
      <c r="E8" s="3">
        <v>0.4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2830.19</v>
      </c>
      <c r="F9" s="3">
        <v>122.786</v>
      </c>
      <c r="G9" s="3">
        <v>0.29</v>
      </c>
      <c r="L9" s="2"/>
    </row>
    <row r="10" s="1" customFormat="1" spans="1:12">
      <c r="A10" s="4" t="s">
        <v>46</v>
      </c>
      <c r="B10" s="5"/>
      <c r="C10" s="3"/>
      <c r="D10" s="3"/>
      <c r="E10" s="3">
        <v>79.2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0.3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0.7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86447287.3214158</v>
      </c>
      <c r="J16" s="7" t="s">
        <v>35</v>
      </c>
      <c r="K16" s="7">
        <f>I16/(10000*1000)</f>
        <v>8.64472873214158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47210351.7373503</v>
      </c>
      <c r="J17" s="7" t="s">
        <v>35</v>
      </c>
      <c r="K17" s="7">
        <f>I17/(10000*1000)</f>
        <v>4.72103517373503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8</v>
      </c>
      <c r="E29" s="9"/>
      <c r="F29" s="9"/>
      <c r="G29" s="6">
        <v>1</v>
      </c>
      <c r="H29" s="11">
        <f t="shared" ref="H29:H40" si="0">E30</f>
        <v>8</v>
      </c>
      <c r="I29" s="11">
        <f t="shared" ref="I29:I40" si="1">H29+273.15</f>
        <v>281.15</v>
      </c>
      <c r="J29" s="11">
        <f t="shared" ref="J29:J40" si="2">EXP(($C$18*(I29-$C$16))/($C$19*I29*$C$16))</f>
        <v>0.0480520561620816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0.0477353130252132</v>
      </c>
      <c r="Q29" s="16">
        <f t="shared" ref="Q29:Q40" si="6">P29*$B$31</f>
        <v>0.00620559069327772</v>
      </c>
      <c r="R29" s="11">
        <f t="shared" ref="R29:R40" si="7">L29*$B$31</f>
        <v>0.129143083333333</v>
      </c>
      <c r="S29" s="17">
        <f t="shared" ref="S29:S40" si="8">Q29/R29</f>
        <v>0.0480520561620818</v>
      </c>
      <c r="T29" s="3">
        <v>0.01</v>
      </c>
      <c r="U29" s="18">
        <f t="shared" ref="U29:U40" si="9">S29*T29</f>
        <v>0.000480520561620818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0.0223805205616208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0.141666666666667</v>
      </c>
      <c r="AU29" s="1">
        <f t="shared" ref="AU29:AU40" si="17">AT29*10000*AS29*0.67*AR29*AQ29</f>
        <v>274.336638580953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7.27862674380645</v>
      </c>
      <c r="E30" s="13">
        <f t="shared" ref="E30:E41" si="18">D29</f>
        <v>8</v>
      </c>
      <c r="F30" s="9" t="s">
        <v>107</v>
      </c>
      <c r="G30" s="6">
        <v>2</v>
      </c>
      <c r="H30" s="11">
        <f t="shared" si="0"/>
        <v>7.27862674380645</v>
      </c>
      <c r="I30" s="11">
        <f t="shared" si="1"/>
        <v>280.428626743806</v>
      </c>
      <c r="J30" s="11">
        <f t="shared" si="2"/>
        <v>0.0439563771803392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1.93908135364145</v>
      </c>
      <c r="P30" s="11">
        <f t="shared" si="5"/>
        <v>0.0852349913640263</v>
      </c>
      <c r="Q30" s="16">
        <f t="shared" si="6"/>
        <v>0.0110805488773234</v>
      </c>
      <c r="R30" s="11">
        <f t="shared" si="7"/>
        <v>0.129143083333333</v>
      </c>
      <c r="S30" s="17">
        <f t="shared" si="8"/>
        <v>0.0858005600557272</v>
      </c>
      <c r="T30" s="3">
        <v>0.01</v>
      </c>
      <c r="U30" s="18">
        <f t="shared" si="9"/>
        <v>0.000858005600557272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0.0227580056005573</v>
      </c>
      <c r="AR30" s="25">
        <f t="shared" si="15"/>
        <v>99.3408333333333</v>
      </c>
      <c r="AS30" s="1">
        <f t="shared" si="16"/>
        <v>0.13</v>
      </c>
      <c r="AT30" s="2">
        <f>$E$4/12</f>
        <v>0.141666666666667</v>
      </c>
      <c r="AU30" s="1">
        <f t="shared" si="17"/>
        <v>278.963786390643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7.65988067825</v>
      </c>
      <c r="E31" s="13">
        <f t="shared" si="18"/>
        <v>7.27862674380645</v>
      </c>
      <c r="F31" s="9" t="s">
        <v>107</v>
      </c>
      <c r="G31" s="6">
        <v>3</v>
      </c>
      <c r="H31" s="11">
        <f t="shared" si="0"/>
        <v>7.65988067825</v>
      </c>
      <c r="I31" s="11">
        <f t="shared" si="1"/>
        <v>280.80988067825</v>
      </c>
      <c r="J31" s="11">
        <f t="shared" si="2"/>
        <v>0.0460781258046113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2.84725469561076</v>
      </c>
      <c r="P31" s="11">
        <f t="shared" si="5"/>
        <v>0.131196160062123</v>
      </c>
      <c r="Q31" s="16">
        <f t="shared" si="6"/>
        <v>0.017055500808076</v>
      </c>
      <c r="R31" s="11">
        <f t="shared" si="7"/>
        <v>0.129143083333333</v>
      </c>
      <c r="S31" s="17">
        <f t="shared" si="8"/>
        <v>0.132066699724474</v>
      </c>
      <c r="T31" s="3">
        <v>0.01</v>
      </c>
      <c r="U31" s="18">
        <f t="shared" si="9"/>
        <v>0.00132066699724474</v>
      </c>
      <c r="V31" s="17"/>
      <c r="W31" s="3"/>
      <c r="X31" s="18"/>
      <c r="Y31" s="19">
        <v>0.04</v>
      </c>
      <c r="Z31" s="3">
        <v>0.21</v>
      </c>
      <c r="AA31" s="20">
        <f t="shared" si="10"/>
        <v>0.0084</v>
      </c>
      <c r="AB31" s="3">
        <v>0.015</v>
      </c>
      <c r="AC31" s="3">
        <v>0.29</v>
      </c>
      <c r="AD31" s="20">
        <f t="shared" si="11"/>
        <v>0.00435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0.0288706669972447</v>
      </c>
      <c r="AR31" s="25">
        <f t="shared" si="15"/>
        <v>99.3408333333333</v>
      </c>
      <c r="AS31" s="1">
        <f t="shared" si="16"/>
        <v>0.13</v>
      </c>
      <c r="AT31" s="2">
        <f>$E$4/12</f>
        <v>0.141666666666667</v>
      </c>
      <c r="AU31" s="1">
        <f t="shared" si="17"/>
        <v>353.891756709013</v>
      </c>
    </row>
    <row r="32" s="1" customFormat="1" spans="1:47">
      <c r="A32" s="6"/>
      <c r="B32" s="6"/>
      <c r="C32" s="9">
        <v>3</v>
      </c>
      <c r="D32" s="12">
        <v>10.8782013929677</v>
      </c>
      <c r="E32" s="13">
        <f t="shared" si="18"/>
        <v>7.65988067825</v>
      </c>
      <c r="F32" s="9" t="s">
        <v>107</v>
      </c>
      <c r="G32" s="6">
        <v>4</v>
      </c>
      <c r="H32" s="11">
        <f t="shared" si="0"/>
        <v>10.8782013929677</v>
      </c>
      <c r="I32" s="11">
        <f t="shared" si="1"/>
        <v>284.028201392968</v>
      </c>
      <c r="J32" s="11">
        <f t="shared" si="2"/>
        <v>0.0682534907589407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3.70946686888197</v>
      </c>
      <c r="P32" s="11">
        <f t="shared" si="5"/>
        <v>0.253184062655832</v>
      </c>
      <c r="Q32" s="16">
        <f t="shared" si="6"/>
        <v>0.0329139281452582</v>
      </c>
      <c r="R32" s="11">
        <f t="shared" si="7"/>
        <v>0.129143083333333</v>
      </c>
      <c r="S32" s="17">
        <f t="shared" si="8"/>
        <v>0.254864041462473</v>
      </c>
      <c r="T32" s="3">
        <v>0.01</v>
      </c>
      <c r="U32" s="18">
        <f t="shared" si="9"/>
        <v>0.00254864041462473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0.0300986404146247</v>
      </c>
      <c r="AR32" s="25">
        <f t="shared" si="15"/>
        <v>99.3408333333333</v>
      </c>
      <c r="AS32" s="1">
        <f t="shared" si="16"/>
        <v>0.13</v>
      </c>
      <c r="AT32" s="2">
        <f>$E$4/12</f>
        <v>0.141666666666667</v>
      </c>
      <c r="AU32" s="1">
        <f t="shared" si="17"/>
        <v>368.944047323221</v>
      </c>
    </row>
    <row r="33" s="1" customFormat="1" spans="1:47">
      <c r="A33" s="6"/>
      <c r="B33" s="6"/>
      <c r="C33" s="9">
        <v>4</v>
      </c>
      <c r="D33" s="12">
        <v>17.035352455</v>
      </c>
      <c r="E33" s="13">
        <f t="shared" si="18"/>
        <v>10.8782013929677</v>
      </c>
      <c r="F33" s="9" t="s">
        <v>107</v>
      </c>
      <c r="G33" s="6">
        <v>5</v>
      </c>
      <c r="H33" s="11">
        <f t="shared" si="0"/>
        <v>17.035352455</v>
      </c>
      <c r="I33" s="11">
        <f t="shared" si="1"/>
        <v>290.185352455</v>
      </c>
      <c r="J33" s="11">
        <f t="shared" si="2"/>
        <v>0.141260259705191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3.28346866591483</v>
      </c>
      <c r="O33" s="11">
        <f t="shared" si="19"/>
        <v>1.16622247364464</v>
      </c>
      <c r="P33" s="11">
        <f t="shared" si="5"/>
        <v>0.164740889501073</v>
      </c>
      <c r="Q33" s="16">
        <f t="shared" si="6"/>
        <v>0.0214163156351394</v>
      </c>
      <c r="R33" s="11">
        <f t="shared" si="7"/>
        <v>0.129143083333333</v>
      </c>
      <c r="S33" s="17">
        <f t="shared" si="8"/>
        <v>0.165834012030373</v>
      </c>
      <c r="T33" s="3">
        <v>0.01</v>
      </c>
      <c r="U33" s="18">
        <f t="shared" si="9"/>
        <v>0.00165834012030373</v>
      </c>
      <c r="V33" s="17"/>
      <c r="W33" s="3"/>
      <c r="X33" s="18"/>
      <c r="Y33" s="19">
        <v>0.05</v>
      </c>
      <c r="Z33" s="3">
        <v>0.21</v>
      </c>
      <c r="AA33" s="20">
        <f t="shared" si="10"/>
        <v>0.0105</v>
      </c>
      <c r="AB33" s="3">
        <v>0.02</v>
      </c>
      <c r="AC33" s="3">
        <v>0.29</v>
      </c>
      <c r="AD33" s="20">
        <f t="shared" si="11"/>
        <v>0.0058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0.0346583401203037</v>
      </c>
      <c r="AR33" s="25">
        <f t="shared" si="15"/>
        <v>99.3408333333333</v>
      </c>
      <c r="AS33" s="1">
        <f t="shared" si="16"/>
        <v>0.13</v>
      </c>
      <c r="AT33" s="2">
        <f>$E$4/12</f>
        <v>0.141666666666667</v>
      </c>
      <c r="AU33" s="1">
        <f t="shared" si="17"/>
        <v>424.83607569452</v>
      </c>
    </row>
    <row r="34" s="1" customFormat="1" spans="1:47">
      <c r="A34" s="6"/>
      <c r="B34" s="6"/>
      <c r="C34" s="9">
        <v>5</v>
      </c>
      <c r="D34" s="12">
        <v>20.1993019832258</v>
      </c>
      <c r="E34" s="13">
        <f t="shared" si="18"/>
        <v>17.035352455</v>
      </c>
      <c r="F34" s="9" t="s">
        <v>109</v>
      </c>
      <c r="G34" s="6">
        <v>6</v>
      </c>
      <c r="H34" s="11">
        <f t="shared" si="0"/>
        <v>20.1993019832258</v>
      </c>
      <c r="I34" s="11">
        <f t="shared" si="1"/>
        <v>293.349301983226</v>
      </c>
      <c r="J34" s="11">
        <f t="shared" si="2"/>
        <v>0.202856903402538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1.9948899174769</v>
      </c>
      <c r="P34" s="11">
        <f t="shared" si="5"/>
        <v>0.404677191288309</v>
      </c>
      <c r="Q34" s="16">
        <f t="shared" si="6"/>
        <v>0.0526080348674801</v>
      </c>
      <c r="R34" s="11">
        <f t="shared" si="7"/>
        <v>0.129143083333333</v>
      </c>
      <c r="S34" s="17">
        <f t="shared" si="8"/>
        <v>0.407362388364949</v>
      </c>
      <c r="T34" s="3">
        <v>0.01</v>
      </c>
      <c r="U34" s="18">
        <f t="shared" si="9"/>
        <v>0.00407362388364949</v>
      </c>
      <c r="V34" s="17"/>
      <c r="W34" s="3"/>
      <c r="X34" s="18"/>
      <c r="Y34" s="19">
        <v>0.05</v>
      </c>
      <c r="Z34" s="3">
        <v>0.21</v>
      </c>
      <c r="AA34" s="20">
        <f t="shared" si="10"/>
        <v>0.0105</v>
      </c>
      <c r="AB34" s="3">
        <v>0.02</v>
      </c>
      <c r="AC34" s="3">
        <v>0.29</v>
      </c>
      <c r="AD34" s="20">
        <f t="shared" si="11"/>
        <v>0.0058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0.0370736238836495</v>
      </c>
      <c r="AR34" s="25">
        <f t="shared" si="15"/>
        <v>99.3408333333333</v>
      </c>
      <c r="AS34" s="1">
        <f t="shared" si="16"/>
        <v>0.13</v>
      </c>
      <c r="AT34" s="2">
        <f>$E$4/12</f>
        <v>0.141666666666667</v>
      </c>
      <c r="AU34" s="1">
        <f t="shared" si="17"/>
        <v>454.442215865883</v>
      </c>
    </row>
    <row r="35" s="1" customFormat="1" spans="1:47">
      <c r="A35" s="6"/>
      <c r="B35" s="6"/>
      <c r="C35" s="9">
        <v>6</v>
      </c>
      <c r="D35" s="12">
        <v>22.589361915</v>
      </c>
      <c r="E35" s="13">
        <f t="shared" si="18"/>
        <v>20.1993019832258</v>
      </c>
      <c r="F35" s="9" t="s">
        <v>107</v>
      </c>
      <c r="G35" s="6">
        <v>7</v>
      </c>
      <c r="H35" s="11">
        <f t="shared" si="0"/>
        <v>22.589361915</v>
      </c>
      <c r="I35" s="11">
        <f t="shared" si="1"/>
        <v>295.739361915</v>
      </c>
      <c r="J35" s="11">
        <f t="shared" si="2"/>
        <v>0.265269167362691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2.58362105952192</v>
      </c>
      <c r="P35" s="11">
        <f t="shared" si="5"/>
        <v>0.685355007240094</v>
      </c>
      <c r="Q35" s="16">
        <f t="shared" si="6"/>
        <v>0.0890961509412123</v>
      </c>
      <c r="R35" s="11">
        <f t="shared" si="7"/>
        <v>0.129143083333333</v>
      </c>
      <c r="S35" s="17">
        <f t="shared" si="8"/>
        <v>0.689902615312699</v>
      </c>
      <c r="T35" s="3">
        <v>0.01</v>
      </c>
      <c r="U35" s="18">
        <f t="shared" si="9"/>
        <v>0.00689902615312699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0.039899026153127</v>
      </c>
      <c r="AR35" s="25">
        <f t="shared" si="15"/>
        <v>99.3408333333333</v>
      </c>
      <c r="AS35" s="1">
        <f t="shared" si="16"/>
        <v>0.13</v>
      </c>
      <c r="AT35" s="2">
        <f>$E$4/12</f>
        <v>0.141666666666667</v>
      </c>
      <c r="AU35" s="1">
        <f t="shared" si="17"/>
        <v>489.075519372534</v>
      </c>
    </row>
    <row r="36" s="1" customFormat="1" spans="1:47">
      <c r="A36" s="6"/>
      <c r="B36" s="6"/>
      <c r="C36" s="9">
        <v>7</v>
      </c>
      <c r="D36" s="12">
        <v>27.4264473890323</v>
      </c>
      <c r="E36" s="13">
        <f t="shared" si="18"/>
        <v>22.589361915</v>
      </c>
      <c r="F36" s="9" t="s">
        <v>107</v>
      </c>
      <c r="G36" s="6">
        <v>8</v>
      </c>
      <c r="H36" s="11">
        <f t="shared" si="0"/>
        <v>27.4264473890323</v>
      </c>
      <c r="I36" s="11">
        <f t="shared" si="1"/>
        <v>300.576447389032</v>
      </c>
      <c r="J36" s="11">
        <f t="shared" si="2"/>
        <v>0.45059714740982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2.89167438561516</v>
      </c>
      <c r="P36" s="11">
        <f t="shared" si="5"/>
        <v>1.30298022939624</v>
      </c>
      <c r="Q36" s="16">
        <f t="shared" si="6"/>
        <v>0.169387429821511</v>
      </c>
      <c r="R36" s="11">
        <f t="shared" si="7"/>
        <v>0.129143083333333</v>
      </c>
      <c r="S36" s="17">
        <f t="shared" si="8"/>
        <v>1.31162603098381</v>
      </c>
      <c r="T36" s="3">
        <v>0.01</v>
      </c>
      <c r="U36" s="18">
        <f t="shared" si="9"/>
        <v>0.0131162603098381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0.0461162603098381</v>
      </c>
      <c r="AR36" s="25">
        <f t="shared" si="15"/>
        <v>99.3408333333333</v>
      </c>
      <c r="AS36" s="1">
        <f t="shared" si="16"/>
        <v>0.13</v>
      </c>
      <c r="AT36" s="2">
        <f>$E$4/12</f>
        <v>0.141666666666667</v>
      </c>
      <c r="AU36" s="1">
        <f t="shared" si="17"/>
        <v>565.285324909751</v>
      </c>
    </row>
    <row r="37" s="1" customFormat="1" spans="1:47">
      <c r="A37" s="6"/>
      <c r="B37" s="6"/>
      <c r="C37" s="9">
        <v>8</v>
      </c>
      <c r="D37" s="12">
        <v>27.2505652864516</v>
      </c>
      <c r="E37" s="13">
        <f t="shared" si="18"/>
        <v>27.4264473890323</v>
      </c>
      <c r="F37" s="9" t="s">
        <v>107</v>
      </c>
      <c r="G37" s="6">
        <v>9</v>
      </c>
      <c r="H37" s="11">
        <f t="shared" si="0"/>
        <v>27.2505652864516</v>
      </c>
      <c r="I37" s="11">
        <f t="shared" si="1"/>
        <v>300.400565286452</v>
      </c>
      <c r="J37" s="11">
        <f t="shared" si="2"/>
        <v>0.442131538588331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2.58210248955226</v>
      </c>
      <c r="P37" s="11">
        <f t="shared" si="5"/>
        <v>1.1416289464985</v>
      </c>
      <c r="Q37" s="16">
        <f t="shared" si="6"/>
        <v>0.148411763044805</v>
      </c>
      <c r="R37" s="11">
        <f t="shared" si="7"/>
        <v>0.129143083333333</v>
      </c>
      <c r="S37" s="17">
        <f t="shared" si="8"/>
        <v>1.14920411696953</v>
      </c>
      <c r="T37" s="3">
        <v>0.01</v>
      </c>
      <c r="U37" s="18">
        <f t="shared" si="9"/>
        <v>0.0114920411696953</v>
      </c>
      <c r="V37" s="17"/>
      <c r="W37" s="3"/>
      <c r="X37" s="18"/>
      <c r="Y37" s="19">
        <v>0.05</v>
      </c>
      <c r="Z37" s="3">
        <v>0.21</v>
      </c>
      <c r="AA37" s="20">
        <f t="shared" si="10"/>
        <v>0.0105</v>
      </c>
      <c r="AB37" s="3">
        <v>0.02</v>
      </c>
      <c r="AC37" s="3">
        <v>0.29</v>
      </c>
      <c r="AD37" s="20">
        <f t="shared" si="11"/>
        <v>0.0058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0.0444920411696953</v>
      </c>
      <c r="AR37" s="25">
        <f t="shared" si="15"/>
        <v>99.3408333333333</v>
      </c>
      <c r="AS37" s="1">
        <f t="shared" si="16"/>
        <v>0.13</v>
      </c>
      <c r="AT37" s="2">
        <f>$E$4/12</f>
        <v>0.141666666666667</v>
      </c>
      <c r="AU37" s="1">
        <f t="shared" si="17"/>
        <v>545.375921194194</v>
      </c>
    </row>
    <row r="38" s="1" customFormat="1" spans="1:47">
      <c r="A38" s="6"/>
      <c r="B38" s="6"/>
      <c r="C38" s="9">
        <v>9</v>
      </c>
      <c r="D38" s="12">
        <v>22.0116829496667</v>
      </c>
      <c r="E38" s="13">
        <f t="shared" si="18"/>
        <v>27.2505652864516</v>
      </c>
      <c r="F38" s="9" t="s">
        <v>107</v>
      </c>
      <c r="G38" s="6">
        <v>10</v>
      </c>
      <c r="H38" s="11">
        <f t="shared" si="0"/>
        <v>22.0116829496667</v>
      </c>
      <c r="I38" s="11">
        <f t="shared" si="1"/>
        <v>295.161682949667</v>
      </c>
      <c r="J38" s="11">
        <f t="shared" si="2"/>
        <v>0.248715170583407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2.43388187638709</v>
      </c>
      <c r="P38" s="11">
        <f t="shared" si="5"/>
        <v>0.605343346065477</v>
      </c>
      <c r="Q38" s="16">
        <f t="shared" si="6"/>
        <v>0.078694634988512</v>
      </c>
      <c r="R38" s="11">
        <f t="shared" si="7"/>
        <v>0.129143083333333</v>
      </c>
      <c r="S38" s="17">
        <f t="shared" si="8"/>
        <v>0.609360044357871</v>
      </c>
      <c r="T38" s="3">
        <v>0.01</v>
      </c>
      <c r="U38" s="18">
        <f t="shared" si="9"/>
        <v>0.00609360044357871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0.0355436004435787</v>
      </c>
      <c r="AR38" s="25">
        <f t="shared" si="15"/>
        <v>99.3408333333333</v>
      </c>
      <c r="AS38" s="1">
        <f t="shared" si="16"/>
        <v>0.13</v>
      </c>
      <c r="AT38" s="2">
        <f>$E$4/12</f>
        <v>0.141666666666667</v>
      </c>
      <c r="AU38" s="1">
        <f t="shared" si="17"/>
        <v>435.687447122082</v>
      </c>
    </row>
    <row r="39" s="1" customFormat="1" spans="1:47">
      <c r="A39" s="6"/>
      <c r="B39" s="6"/>
      <c r="C39" s="9">
        <v>10</v>
      </c>
      <c r="D39" s="12">
        <v>16.4374360383871</v>
      </c>
      <c r="E39" s="13">
        <f t="shared" si="18"/>
        <v>22.0116829496667</v>
      </c>
      <c r="F39" s="9" t="s">
        <v>107</v>
      </c>
      <c r="G39" s="6">
        <v>11</v>
      </c>
      <c r="H39" s="11">
        <f t="shared" si="0"/>
        <v>16.4374360383871</v>
      </c>
      <c r="I39" s="11">
        <f t="shared" si="1"/>
        <v>289.587436038387</v>
      </c>
      <c r="J39" s="11">
        <f t="shared" si="2"/>
        <v>0.131805202439165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1.73711160380553</v>
      </c>
      <c r="O39" s="11">
        <f t="shared" si="19"/>
        <v>1.08483525984941</v>
      </c>
      <c r="P39" s="11">
        <f t="shared" si="5"/>
        <v>0.142986931037596</v>
      </c>
      <c r="Q39" s="16">
        <f t="shared" si="6"/>
        <v>0.0185883010348875</v>
      </c>
      <c r="R39" s="11">
        <f t="shared" si="7"/>
        <v>0.129143083333333</v>
      </c>
      <c r="S39" s="17">
        <f t="shared" si="8"/>
        <v>0.143935707241161</v>
      </c>
      <c r="T39" s="3">
        <v>0.01</v>
      </c>
      <c r="U39" s="18">
        <f t="shared" si="9"/>
        <v>0.00143935707241161</v>
      </c>
      <c r="V39" s="17"/>
      <c r="W39" s="3"/>
      <c r="X39" s="18"/>
      <c r="Y39" s="19">
        <v>0.04</v>
      </c>
      <c r="Z39" s="3">
        <v>0.21</v>
      </c>
      <c r="AA39" s="20">
        <f t="shared" si="10"/>
        <v>0.0084</v>
      </c>
      <c r="AB39" s="3">
        <v>0.015</v>
      </c>
      <c r="AC39" s="3">
        <v>0.29</v>
      </c>
      <c r="AD39" s="20">
        <f t="shared" si="11"/>
        <v>0.00435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0.0308893570724116</v>
      </c>
      <c r="AR39" s="25">
        <f t="shared" si="15"/>
        <v>99.3408333333333</v>
      </c>
      <c r="AS39" s="1">
        <f t="shared" si="16"/>
        <v>0.13</v>
      </c>
      <c r="AT39" s="2">
        <f>$E$4/12</f>
        <v>0.141666666666667</v>
      </c>
      <c r="AU39" s="1">
        <f t="shared" si="17"/>
        <v>378.636518477767</v>
      </c>
    </row>
    <row r="40" s="1" customFormat="1" spans="1:48">
      <c r="A40" s="6"/>
      <c r="B40" s="6"/>
      <c r="C40" s="9">
        <v>11</v>
      </c>
      <c r="D40" s="12">
        <v>12.0045525503667</v>
      </c>
      <c r="E40" s="13">
        <f t="shared" si="18"/>
        <v>16.4374360383871</v>
      </c>
      <c r="F40" s="9" t="s">
        <v>109</v>
      </c>
      <c r="G40" s="6">
        <v>12</v>
      </c>
      <c r="H40" s="11">
        <f t="shared" si="0"/>
        <v>12.0045525503667</v>
      </c>
      <c r="I40" s="11">
        <f t="shared" si="1"/>
        <v>285.154552550367</v>
      </c>
      <c r="J40" s="11">
        <f t="shared" si="2"/>
        <v>0.0781505944715544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1.93525666214515</v>
      </c>
      <c r="P40" s="11">
        <f t="shared" si="5"/>
        <v>0.15124145860168</v>
      </c>
      <c r="Q40" s="16">
        <f t="shared" si="6"/>
        <v>0.0196613896182183</v>
      </c>
      <c r="R40" s="11">
        <f t="shared" si="7"/>
        <v>0.129143083333333</v>
      </c>
      <c r="S40" s="17">
        <f t="shared" si="8"/>
        <v>0.152245006939087</v>
      </c>
      <c r="T40" s="3">
        <v>0.01</v>
      </c>
      <c r="U40" s="18">
        <f t="shared" si="9"/>
        <v>0.00152245006939087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0.0253224500693909</v>
      </c>
      <c r="AR40" s="25">
        <f t="shared" si="15"/>
        <v>99.3408333333333</v>
      </c>
      <c r="AS40" s="1">
        <f t="shared" si="16"/>
        <v>0.13</v>
      </c>
      <c r="AT40" s="2">
        <f>$E$4/12</f>
        <v>0.141666666666667</v>
      </c>
      <c r="AU40" s="1">
        <f t="shared" si="17"/>
        <v>310.398313280681</v>
      </c>
      <c r="AV40" s="1">
        <f>SUM(AU29:AU40)</f>
        <v>4879.87356492124</v>
      </c>
    </row>
    <row r="41" s="1" customFormat="1" spans="1:46">
      <c r="A41" s="6"/>
      <c r="B41" s="6"/>
      <c r="C41" s="9">
        <v>12</v>
      </c>
      <c r="D41" s="12">
        <v>7.18929378503226</v>
      </c>
      <c r="E41" s="13">
        <f t="shared" si="18"/>
        <v>12.0045525503667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8</v>
      </c>
      <c r="E44" s="9"/>
      <c r="F44" s="9"/>
      <c r="G44" s="6">
        <v>1</v>
      </c>
      <c r="H44" s="11">
        <f t="shared" ref="H44:H55" si="20">E45</f>
        <v>8</v>
      </c>
      <c r="I44" s="11">
        <f t="shared" ref="I44:I55" si="21">H44+273.15</f>
        <v>281.15</v>
      </c>
      <c r="J44" s="11">
        <f t="shared" ref="J44:J55" si="22">EXP(($C$18*(I44-$C$16))/($C$19*I44*$C$16))</f>
        <v>0.0480520561620816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0.0428273160521984</v>
      </c>
      <c r="Q44" s="16">
        <f t="shared" ref="Q44:Q55" si="26">P44*$B$46</f>
        <v>0.00556755108678579</v>
      </c>
      <c r="R44" s="11">
        <f t="shared" ref="R44:R55" si="27">L44*$B$46</f>
        <v>0.115864991666667</v>
      </c>
      <c r="S44" s="17">
        <f t="shared" ref="S44:S55" si="28">Q44/R44</f>
        <v>0.0480520561620815</v>
      </c>
      <c r="T44" s="3">
        <v>0.01</v>
      </c>
      <c r="U44" s="18">
        <f t="shared" ref="U44:U55" si="29">S44*T44</f>
        <v>0.000480520561620815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0.0195805205616208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15.4083333333333</v>
      </c>
      <c r="AU44" s="1">
        <f t="shared" ref="AU44:AU55" si="37">AT44*10000*AS44*0.67*AR44*AQ44</f>
        <v>23421.0810066082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7.27862674380645</v>
      </c>
      <c r="E45" s="13">
        <f t="shared" ref="E45:E56" si="38">D44</f>
        <v>8</v>
      </c>
      <c r="F45" s="9" t="s">
        <v>107</v>
      </c>
      <c r="G45" s="6">
        <v>2</v>
      </c>
      <c r="H45" s="11">
        <f t="shared" si="20"/>
        <v>7.27862674380645</v>
      </c>
      <c r="I45" s="11">
        <f t="shared" si="21"/>
        <v>280.428626743806</v>
      </c>
      <c r="J45" s="11">
        <f t="shared" si="22"/>
        <v>0.0439563771803392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1.73971101728114</v>
      </c>
      <c r="P45" s="11">
        <f t="shared" si="25"/>
        <v>0.0764713936604011</v>
      </c>
      <c r="Q45" s="16">
        <f t="shared" si="26"/>
        <v>0.00994128117585215</v>
      </c>
      <c r="R45" s="11">
        <f t="shared" si="27"/>
        <v>0.115864991666667</v>
      </c>
      <c r="S45" s="17">
        <f t="shared" si="28"/>
        <v>0.0858005600557268</v>
      </c>
      <c r="T45" s="3">
        <v>0.01</v>
      </c>
      <c r="U45" s="18">
        <f t="shared" si="29"/>
        <v>0.000858005600557268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0.0199580056005573</v>
      </c>
      <c r="AR45" s="25">
        <f t="shared" si="35"/>
        <v>89.1269166666667</v>
      </c>
      <c r="AS45" s="1">
        <f t="shared" si="36"/>
        <v>0.13</v>
      </c>
      <c r="AT45" s="2">
        <f>$E$3/12</f>
        <v>15.4083333333333</v>
      </c>
      <c r="AU45" s="1">
        <f t="shared" si="37"/>
        <v>23872.6066771281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7.65988067825</v>
      </c>
      <c r="E46" s="13">
        <f t="shared" si="38"/>
        <v>7.27862674380645</v>
      </c>
      <c r="F46" s="9" t="s">
        <v>107</v>
      </c>
      <c r="G46" s="6">
        <v>3</v>
      </c>
      <c r="H46" s="11">
        <f t="shared" si="20"/>
        <v>7.65988067825</v>
      </c>
      <c r="I46" s="11">
        <f t="shared" si="21"/>
        <v>280.80988067825</v>
      </c>
      <c r="J46" s="11">
        <f t="shared" si="22"/>
        <v>0.0460781258046113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2.5545087902874</v>
      </c>
      <c r="P46" s="11">
        <f t="shared" si="25"/>
        <v>0.117706977407848</v>
      </c>
      <c r="Q46" s="16">
        <f t="shared" si="26"/>
        <v>0.0153019070630203</v>
      </c>
      <c r="R46" s="11">
        <f t="shared" si="27"/>
        <v>0.115864991666667</v>
      </c>
      <c r="S46" s="17">
        <f t="shared" si="28"/>
        <v>0.132066699724473</v>
      </c>
      <c r="T46" s="3">
        <v>0.01</v>
      </c>
      <c r="U46" s="18">
        <f t="shared" si="29"/>
        <v>0.00132066699724473</v>
      </c>
      <c r="V46" s="17"/>
      <c r="W46" s="3"/>
      <c r="X46" s="18"/>
      <c r="Y46" s="19">
        <v>0.04</v>
      </c>
      <c r="Z46" s="3">
        <v>0.29</v>
      </c>
      <c r="AA46" s="20">
        <f t="shared" si="30"/>
        <v>0.0116</v>
      </c>
      <c r="AB46" s="3">
        <v>0.015</v>
      </c>
      <c r="AC46" s="3">
        <v>0.28</v>
      </c>
      <c r="AD46" s="20">
        <f t="shared" si="31"/>
        <v>0.0042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0.0276206669972447</v>
      </c>
      <c r="AR46" s="25">
        <f t="shared" si="35"/>
        <v>89.1269166666667</v>
      </c>
      <c r="AS46" s="1">
        <f t="shared" si="36"/>
        <v>0.13</v>
      </c>
      <c r="AT46" s="2">
        <f>$E$3/12</f>
        <v>15.4083333333333</v>
      </c>
      <c r="AU46" s="1">
        <f t="shared" si="37"/>
        <v>33038.2370153631</v>
      </c>
    </row>
    <row r="47" s="1" customFormat="1" spans="1:47">
      <c r="A47" s="6"/>
      <c r="B47" s="6"/>
      <c r="C47" s="9">
        <v>3</v>
      </c>
      <c r="D47" s="12">
        <v>10.8782013929677</v>
      </c>
      <c r="E47" s="13">
        <f t="shared" si="38"/>
        <v>7.65988067825</v>
      </c>
      <c r="F47" s="9" t="s">
        <v>107</v>
      </c>
      <c r="G47" s="6">
        <v>4</v>
      </c>
      <c r="H47" s="11">
        <f t="shared" si="20"/>
        <v>10.8782013929677</v>
      </c>
      <c r="I47" s="11">
        <f t="shared" si="21"/>
        <v>284.028201392968</v>
      </c>
      <c r="J47" s="11">
        <f t="shared" si="22"/>
        <v>0.0682534907589407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3.32807097954622</v>
      </c>
      <c r="P47" s="11">
        <f t="shared" si="25"/>
        <v>0.227152461847557</v>
      </c>
      <c r="Q47" s="16">
        <f t="shared" si="26"/>
        <v>0.0295298200401824</v>
      </c>
      <c r="R47" s="11">
        <f t="shared" si="27"/>
        <v>0.115864991666667</v>
      </c>
      <c r="S47" s="17">
        <f t="shared" si="28"/>
        <v>0.254864041462472</v>
      </c>
      <c r="T47" s="3">
        <v>0.01</v>
      </c>
      <c r="U47" s="18">
        <f t="shared" si="29"/>
        <v>0.00254864041462472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0.0288486404146247</v>
      </c>
      <c r="AR47" s="25">
        <f t="shared" si="35"/>
        <v>89.1269166666667</v>
      </c>
      <c r="AS47" s="1">
        <f t="shared" si="36"/>
        <v>0.13</v>
      </c>
      <c r="AT47" s="2">
        <f>$E$3/12</f>
        <v>15.4083333333333</v>
      </c>
      <c r="AU47" s="1">
        <f t="shared" si="37"/>
        <v>34507.0674681546</v>
      </c>
    </row>
    <row r="48" s="1" customFormat="1" spans="1:47">
      <c r="A48" s="6"/>
      <c r="B48" s="6"/>
      <c r="C48" s="9">
        <v>4</v>
      </c>
      <c r="D48" s="12">
        <v>17.035352455</v>
      </c>
      <c r="E48" s="13">
        <f t="shared" si="38"/>
        <v>10.8782013929677</v>
      </c>
      <c r="F48" s="9" t="s">
        <v>107</v>
      </c>
      <c r="G48" s="6">
        <v>5</v>
      </c>
      <c r="H48" s="11">
        <f t="shared" si="20"/>
        <v>17.035352455</v>
      </c>
      <c r="I48" s="11">
        <f t="shared" si="21"/>
        <v>290.185352455</v>
      </c>
      <c r="J48" s="11">
        <f t="shared" si="22"/>
        <v>0.141260259705191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2.94587259181373</v>
      </c>
      <c r="O48" s="11">
        <f t="shared" si="39"/>
        <v>1.0463150925516</v>
      </c>
      <c r="P48" s="11">
        <f t="shared" si="25"/>
        <v>0.1478027417073</v>
      </c>
      <c r="Q48" s="16">
        <f t="shared" si="26"/>
        <v>0.019214356421949</v>
      </c>
      <c r="R48" s="11">
        <f t="shared" si="27"/>
        <v>0.115864991666667</v>
      </c>
      <c r="S48" s="17">
        <f t="shared" si="28"/>
        <v>0.165834012030372</v>
      </c>
      <c r="T48" s="3">
        <v>0.01</v>
      </c>
      <c r="U48" s="18">
        <f t="shared" si="29"/>
        <v>0.00165834012030372</v>
      </c>
      <c r="V48" s="17"/>
      <c r="W48" s="3"/>
      <c r="X48" s="18"/>
      <c r="Y48" s="19">
        <v>0.05</v>
      </c>
      <c r="Z48" s="3">
        <v>0.29</v>
      </c>
      <c r="AA48" s="20">
        <f t="shared" si="30"/>
        <v>0.0145</v>
      </c>
      <c r="AB48" s="3">
        <v>0.02</v>
      </c>
      <c r="AC48" s="3">
        <v>0.28</v>
      </c>
      <c r="AD48" s="20">
        <f t="shared" si="31"/>
        <v>0.0056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0.0340083401203037</v>
      </c>
      <c r="AR48" s="25">
        <f t="shared" si="35"/>
        <v>89.1269166666667</v>
      </c>
      <c r="AS48" s="1">
        <f t="shared" si="36"/>
        <v>0.13</v>
      </c>
      <c r="AT48" s="2">
        <f>$E$3/12</f>
        <v>15.4083333333333</v>
      </c>
      <c r="AU48" s="1">
        <f t="shared" si="37"/>
        <v>40678.8004614718</v>
      </c>
    </row>
    <row r="49" s="1" customFormat="1" spans="1:47">
      <c r="A49" s="6"/>
      <c r="B49" s="6"/>
      <c r="C49" s="9">
        <v>5</v>
      </c>
      <c r="D49" s="12">
        <v>20.1993019832258</v>
      </c>
      <c r="E49" s="13">
        <f t="shared" si="38"/>
        <v>17.035352455</v>
      </c>
      <c r="F49" s="9" t="s">
        <v>109</v>
      </c>
      <c r="G49" s="6">
        <v>6</v>
      </c>
      <c r="H49" s="11">
        <f t="shared" si="20"/>
        <v>20.1993019832258</v>
      </c>
      <c r="I49" s="11">
        <f t="shared" si="21"/>
        <v>293.349301983226</v>
      </c>
      <c r="J49" s="11">
        <f t="shared" si="22"/>
        <v>0.202856903402538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1.78978151751097</v>
      </c>
      <c r="P49" s="11">
        <f t="shared" si="25"/>
        <v>0.36306953640937</v>
      </c>
      <c r="Q49" s="16">
        <f t="shared" si="26"/>
        <v>0.0471990397332181</v>
      </c>
      <c r="R49" s="11">
        <f t="shared" si="27"/>
        <v>0.115864991666667</v>
      </c>
      <c r="S49" s="17">
        <f t="shared" si="28"/>
        <v>0.407362388364946</v>
      </c>
      <c r="T49" s="3">
        <v>0.01</v>
      </c>
      <c r="U49" s="18">
        <f t="shared" si="29"/>
        <v>0.00407362388364946</v>
      </c>
      <c r="V49" s="17"/>
      <c r="W49" s="3"/>
      <c r="X49" s="18"/>
      <c r="Y49" s="19">
        <v>0.05</v>
      </c>
      <c r="Z49" s="3">
        <v>0.29</v>
      </c>
      <c r="AA49" s="20">
        <f t="shared" si="30"/>
        <v>0.0145</v>
      </c>
      <c r="AB49" s="3">
        <v>0.02</v>
      </c>
      <c r="AC49" s="3">
        <v>0.28</v>
      </c>
      <c r="AD49" s="20">
        <f t="shared" si="31"/>
        <v>0.0056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0.0364236238836495</v>
      </c>
      <c r="AR49" s="25">
        <f t="shared" si="35"/>
        <v>89.1269166666667</v>
      </c>
      <c r="AS49" s="1">
        <f t="shared" si="36"/>
        <v>0.13</v>
      </c>
      <c r="AT49" s="2">
        <f>$E$3/12</f>
        <v>15.4083333333333</v>
      </c>
      <c r="AU49" s="1">
        <f t="shared" si="37"/>
        <v>43567.8225636801</v>
      </c>
    </row>
    <row r="50" s="1" customFormat="1" spans="1:47">
      <c r="A50" s="6"/>
      <c r="B50" s="6"/>
      <c r="C50" s="9">
        <v>6</v>
      </c>
      <c r="D50" s="12">
        <v>22.589361915</v>
      </c>
      <c r="E50" s="13">
        <f t="shared" si="38"/>
        <v>20.1993019832258</v>
      </c>
      <c r="F50" s="9" t="s">
        <v>107</v>
      </c>
      <c r="G50" s="6">
        <v>7</v>
      </c>
      <c r="H50" s="11">
        <f t="shared" si="20"/>
        <v>22.589361915</v>
      </c>
      <c r="I50" s="11">
        <f t="shared" si="21"/>
        <v>295.739361915</v>
      </c>
      <c r="J50" s="11">
        <f t="shared" si="22"/>
        <v>0.265269167362691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2.31798114776826</v>
      </c>
      <c r="P50" s="11">
        <f t="shared" si="25"/>
        <v>0.614888929030902</v>
      </c>
      <c r="Q50" s="16">
        <f t="shared" si="26"/>
        <v>0.0799355607740173</v>
      </c>
      <c r="R50" s="11">
        <f t="shared" si="27"/>
        <v>0.115864991666667</v>
      </c>
      <c r="S50" s="17">
        <f t="shared" si="28"/>
        <v>0.689902615312696</v>
      </c>
      <c r="T50" s="3">
        <v>0.01</v>
      </c>
      <c r="U50" s="18">
        <f t="shared" si="29"/>
        <v>0.00689902615312696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0.039249026153127</v>
      </c>
      <c r="AR50" s="25">
        <f t="shared" si="35"/>
        <v>89.1269166666667</v>
      </c>
      <c r="AS50" s="1">
        <f t="shared" si="36"/>
        <v>0.13</v>
      </c>
      <c r="AT50" s="2">
        <f>$E$3/12</f>
        <v>15.4083333333333</v>
      </c>
      <c r="AU50" s="1">
        <f t="shared" si="37"/>
        <v>46947.4045937612</v>
      </c>
    </row>
    <row r="51" s="1" customFormat="1" spans="1:47">
      <c r="A51" s="6"/>
      <c r="B51" s="6"/>
      <c r="C51" s="9">
        <v>7</v>
      </c>
      <c r="D51" s="12">
        <v>27.4264473890323</v>
      </c>
      <c r="E51" s="13">
        <f t="shared" si="38"/>
        <v>22.589361915</v>
      </c>
      <c r="F51" s="9" t="s">
        <v>107</v>
      </c>
      <c r="G51" s="6">
        <v>8</v>
      </c>
      <c r="H51" s="11">
        <f t="shared" si="20"/>
        <v>27.4264473890323</v>
      </c>
      <c r="I51" s="11">
        <f t="shared" si="21"/>
        <v>300.576447389032</v>
      </c>
      <c r="J51" s="11">
        <f t="shared" si="22"/>
        <v>0.45059714740982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2.59436138540403</v>
      </c>
      <c r="P51" s="11">
        <f t="shared" si="25"/>
        <v>1.16901183961324</v>
      </c>
      <c r="Q51" s="16">
        <f t="shared" si="26"/>
        <v>0.151971539149722</v>
      </c>
      <c r="R51" s="11">
        <f t="shared" si="27"/>
        <v>0.115864991666667</v>
      </c>
      <c r="S51" s="17">
        <f t="shared" si="28"/>
        <v>1.3116260309838</v>
      </c>
      <c r="T51" s="3">
        <v>0.01</v>
      </c>
      <c r="U51" s="18">
        <f t="shared" si="29"/>
        <v>0.013116260309838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0.045466260309838</v>
      </c>
      <c r="AR51" s="25">
        <f t="shared" si="35"/>
        <v>89.1269166666667</v>
      </c>
      <c r="AS51" s="1">
        <f t="shared" si="36"/>
        <v>0.13</v>
      </c>
      <c r="AT51" s="2">
        <f>$E$3/12</f>
        <v>15.4083333333333</v>
      </c>
      <c r="AU51" s="1">
        <f t="shared" si="37"/>
        <v>54384.098851359</v>
      </c>
    </row>
    <row r="52" s="1" customFormat="1" spans="1:47">
      <c r="A52" s="6"/>
      <c r="B52" s="6"/>
      <c r="C52" s="9">
        <v>8</v>
      </c>
      <c r="D52" s="12">
        <v>27.2505652864516</v>
      </c>
      <c r="E52" s="13">
        <f t="shared" si="38"/>
        <v>27.4264473890323</v>
      </c>
      <c r="F52" s="9" t="s">
        <v>107</v>
      </c>
      <c r="G52" s="6">
        <v>9</v>
      </c>
      <c r="H52" s="11">
        <f t="shared" si="20"/>
        <v>27.2505652864516</v>
      </c>
      <c r="I52" s="11">
        <f t="shared" si="21"/>
        <v>300.400565286452</v>
      </c>
      <c r="J52" s="11">
        <f t="shared" si="22"/>
        <v>0.442131538588331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2.31661871245745</v>
      </c>
      <c r="P52" s="11">
        <f t="shared" si="25"/>
        <v>1.02425019566133</v>
      </c>
      <c r="Q52" s="16">
        <f t="shared" si="26"/>
        <v>0.133152525435973</v>
      </c>
      <c r="R52" s="11">
        <f t="shared" si="27"/>
        <v>0.115864991666667</v>
      </c>
      <c r="S52" s="17">
        <f t="shared" si="28"/>
        <v>1.14920411696952</v>
      </c>
      <c r="T52" s="3">
        <v>0.01</v>
      </c>
      <c r="U52" s="18">
        <f t="shared" si="29"/>
        <v>0.0114920411696952</v>
      </c>
      <c r="V52" s="17"/>
      <c r="W52" s="3"/>
      <c r="X52" s="18"/>
      <c r="Y52" s="19">
        <v>0.05</v>
      </c>
      <c r="Z52" s="3">
        <v>0.29</v>
      </c>
      <c r="AA52" s="20">
        <f t="shared" si="30"/>
        <v>0.0145</v>
      </c>
      <c r="AB52" s="3">
        <v>0.02</v>
      </c>
      <c r="AC52" s="3">
        <v>0.28</v>
      </c>
      <c r="AD52" s="20">
        <f t="shared" si="31"/>
        <v>0.0056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0.0438420411696952</v>
      </c>
      <c r="AR52" s="25">
        <f t="shared" si="35"/>
        <v>89.1269166666667</v>
      </c>
      <c r="AS52" s="1">
        <f t="shared" si="36"/>
        <v>0.13</v>
      </c>
      <c r="AT52" s="2">
        <f>$E$3/12</f>
        <v>15.4083333333333</v>
      </c>
      <c r="AU52" s="1">
        <f t="shared" si="37"/>
        <v>52441.3022881087</v>
      </c>
    </row>
    <row r="53" s="1" customFormat="1" spans="1:47">
      <c r="A53" s="6"/>
      <c r="B53" s="6"/>
      <c r="C53" s="9">
        <v>9</v>
      </c>
      <c r="D53" s="12">
        <v>22.0116829496667</v>
      </c>
      <c r="E53" s="13">
        <f t="shared" si="38"/>
        <v>27.2505652864516</v>
      </c>
      <c r="F53" s="9" t="s">
        <v>107</v>
      </c>
      <c r="G53" s="6">
        <v>10</v>
      </c>
      <c r="H53" s="11">
        <f t="shared" si="20"/>
        <v>22.0116829496667</v>
      </c>
      <c r="I53" s="11">
        <f t="shared" si="21"/>
        <v>295.161682949667</v>
      </c>
      <c r="J53" s="11">
        <f t="shared" si="22"/>
        <v>0.248715170583407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2.18363768346279</v>
      </c>
      <c r="P53" s="11">
        <f t="shared" si="25"/>
        <v>0.543103818934802</v>
      </c>
      <c r="Q53" s="16">
        <f t="shared" si="26"/>
        <v>0.0706034964615242</v>
      </c>
      <c r="R53" s="11">
        <f t="shared" si="27"/>
        <v>0.115864991666667</v>
      </c>
      <c r="S53" s="17">
        <f t="shared" si="28"/>
        <v>0.609360044357868</v>
      </c>
      <c r="T53" s="3">
        <v>0.01</v>
      </c>
      <c r="U53" s="18">
        <f t="shared" si="29"/>
        <v>0.00609360044357868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0.0341436004435787</v>
      </c>
      <c r="AR53" s="25">
        <f t="shared" si="35"/>
        <v>89.1269166666667</v>
      </c>
      <c r="AS53" s="1">
        <f t="shared" si="36"/>
        <v>0.13</v>
      </c>
      <c r="AT53" s="2">
        <f>$E$3/12</f>
        <v>15.4083333333333</v>
      </c>
      <c r="AU53" s="1">
        <f t="shared" si="37"/>
        <v>40840.5910011274</v>
      </c>
    </row>
    <row r="54" s="1" customFormat="1" spans="1:47">
      <c r="A54" s="6"/>
      <c r="B54" s="6"/>
      <c r="C54" s="9">
        <v>10</v>
      </c>
      <c r="D54" s="12">
        <v>16.4374360383871</v>
      </c>
      <c r="E54" s="13">
        <f t="shared" si="38"/>
        <v>22.0116829496667</v>
      </c>
      <c r="F54" s="9" t="s">
        <v>107</v>
      </c>
      <c r="G54" s="6">
        <v>11</v>
      </c>
      <c r="H54" s="11">
        <f t="shared" si="20"/>
        <v>16.4374360383871</v>
      </c>
      <c r="I54" s="11">
        <f t="shared" si="21"/>
        <v>289.587436038387</v>
      </c>
      <c r="J54" s="11">
        <f t="shared" si="22"/>
        <v>0.131805202439165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1.55850717130159</v>
      </c>
      <c r="O54" s="11">
        <f t="shared" si="39"/>
        <v>0.973295859893066</v>
      </c>
      <c r="P54" s="11">
        <f t="shared" si="25"/>
        <v>0.128285457846407</v>
      </c>
      <c r="Q54" s="16">
        <f t="shared" si="26"/>
        <v>0.0166771095200329</v>
      </c>
      <c r="R54" s="11">
        <f t="shared" si="27"/>
        <v>0.115864991666667</v>
      </c>
      <c r="S54" s="17">
        <f t="shared" si="28"/>
        <v>0.14393570724116</v>
      </c>
      <c r="T54" s="3">
        <v>0.01</v>
      </c>
      <c r="U54" s="18">
        <f t="shared" si="29"/>
        <v>0.0014393570724116</v>
      </c>
      <c r="V54" s="17"/>
      <c r="W54" s="3"/>
      <c r="X54" s="18"/>
      <c r="Y54" s="19">
        <v>0.04</v>
      </c>
      <c r="Z54" s="3">
        <v>0.29</v>
      </c>
      <c r="AA54" s="20">
        <f t="shared" si="30"/>
        <v>0.0116</v>
      </c>
      <c r="AB54" s="3">
        <v>0.015</v>
      </c>
      <c r="AC54" s="3">
        <v>0.28</v>
      </c>
      <c r="AD54" s="20">
        <f t="shared" si="31"/>
        <v>0.0042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0.0294893570724116</v>
      </c>
      <c r="AR54" s="25">
        <f t="shared" si="35"/>
        <v>89.1269166666667</v>
      </c>
      <c r="AS54" s="1">
        <f t="shared" si="36"/>
        <v>0.13</v>
      </c>
      <c r="AT54" s="2">
        <f>$E$3/12</f>
        <v>15.4083333333333</v>
      </c>
      <c r="AU54" s="1">
        <f t="shared" si="37"/>
        <v>35273.4555065668</v>
      </c>
    </row>
    <row r="55" s="1" customFormat="1" spans="1:48">
      <c r="A55" s="6"/>
      <c r="B55" s="6"/>
      <c r="C55" s="9">
        <v>11</v>
      </c>
      <c r="D55" s="12">
        <v>12.0045525503667</v>
      </c>
      <c r="E55" s="13">
        <f t="shared" si="38"/>
        <v>16.4374360383871</v>
      </c>
      <c r="F55" s="9" t="s">
        <v>109</v>
      </c>
      <c r="G55" s="6">
        <v>12</v>
      </c>
      <c r="H55" s="11">
        <f t="shared" si="20"/>
        <v>12.0045525503667</v>
      </c>
      <c r="I55" s="11">
        <f t="shared" si="21"/>
        <v>285.154552550367</v>
      </c>
      <c r="J55" s="11">
        <f t="shared" si="22"/>
        <v>0.0781505944715544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1.73627956871333</v>
      </c>
      <c r="P55" s="11">
        <f t="shared" si="25"/>
        <v>0.135691280463761</v>
      </c>
      <c r="Q55" s="16">
        <f t="shared" si="26"/>
        <v>0.0176398664602889</v>
      </c>
      <c r="R55" s="11">
        <f t="shared" si="27"/>
        <v>0.115864991666667</v>
      </c>
      <c r="S55" s="17">
        <f t="shared" si="28"/>
        <v>0.152245006939086</v>
      </c>
      <c r="T55" s="3">
        <v>0.01</v>
      </c>
      <c r="U55" s="18">
        <f t="shared" si="29"/>
        <v>0.00152245006939086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0.0223724500693909</v>
      </c>
      <c r="AR55" s="25">
        <f t="shared" si="35"/>
        <v>89.1269166666667</v>
      </c>
      <c r="AS55" s="1">
        <f t="shared" si="36"/>
        <v>0.13</v>
      </c>
      <c r="AT55" s="2">
        <f>$E$3/12</f>
        <v>15.4083333333333</v>
      </c>
      <c r="AU55" s="1">
        <f t="shared" si="37"/>
        <v>26760.6248640065</v>
      </c>
      <c r="AV55" s="1">
        <f>SUM(AU44:AU55)</f>
        <v>455733.092297335</v>
      </c>
    </row>
    <row r="56" s="1" customFormat="1" spans="1:46">
      <c r="A56" s="6"/>
      <c r="B56" s="6"/>
      <c r="C56" s="9">
        <v>12</v>
      </c>
      <c r="D56" s="12">
        <v>7.18929378503226</v>
      </c>
      <c r="E56" s="13">
        <f t="shared" si="38"/>
        <v>12.0045525503667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8</v>
      </c>
      <c r="E60" s="9"/>
      <c r="F60" s="9"/>
      <c r="G60" s="6">
        <v>1</v>
      </c>
      <c r="H60" s="11">
        <f t="shared" ref="H60:H71" si="40">E61</f>
        <v>8</v>
      </c>
      <c r="I60" s="11">
        <f t="shared" ref="I60:I71" si="41">H60+273.15</f>
        <v>281.15</v>
      </c>
      <c r="J60" s="11">
        <f t="shared" ref="J60:J71" si="42">EXP(($C$18*(I60-$C$16))/($C$19*I60*$C$16))</f>
        <v>0.0480520561620816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0.066297421886824</v>
      </c>
      <c r="Q60" s="16">
        <f t="shared" ref="Q60:Q71" si="46">P60*$B$62</f>
        <v>0.0066297421886824</v>
      </c>
      <c r="R60" s="11">
        <f t="shared" ref="R60:R71" si="47">L60*$B$62</f>
        <v>0.13797</v>
      </c>
      <c r="S60" s="17">
        <f t="shared" ref="S60:S71" si="48">Q60/R60</f>
        <v>0.0480520561620816</v>
      </c>
      <c r="T60" s="3">
        <v>0.01</v>
      </c>
      <c r="U60" s="18">
        <f t="shared" ref="U60:U71" si="49">S60*T60</f>
        <v>0.000480520561620816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0.0127805205616208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2.41666666666667</v>
      </c>
      <c r="AU60" s="1">
        <f t="shared" ref="AU60:AU71" si="57">AT60*10000*AS60*0.67*AR60*AQ60</f>
        <v>2855.12260310508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7.27862674380645</v>
      </c>
      <c r="E61" s="13">
        <f t="shared" ref="E61:E72" si="58">D60</f>
        <v>8</v>
      </c>
      <c r="F61" s="9" t="s">
        <v>107</v>
      </c>
      <c r="G61" s="6">
        <v>2</v>
      </c>
      <c r="H61" s="11">
        <f t="shared" si="40"/>
        <v>7.27862674380645</v>
      </c>
      <c r="I61" s="11">
        <f t="shared" si="41"/>
        <v>280.428626743806</v>
      </c>
      <c r="J61" s="11">
        <f t="shared" si="42"/>
        <v>0.0439563771803392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2.69310257811318</v>
      </c>
      <c r="P61" s="11">
        <f t="shared" si="45"/>
        <v>0.118379032708887</v>
      </c>
      <c r="Q61" s="16">
        <f t="shared" si="46"/>
        <v>0.0118379032708887</v>
      </c>
      <c r="R61" s="11">
        <f t="shared" si="47"/>
        <v>0.13797</v>
      </c>
      <c r="S61" s="17">
        <f t="shared" si="48"/>
        <v>0.085800560055727</v>
      </c>
      <c r="T61" s="3">
        <v>0.01</v>
      </c>
      <c r="U61" s="18">
        <f t="shared" si="49"/>
        <v>0.00085800560055727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0.0131580056005573</v>
      </c>
      <c r="AR61" s="25">
        <f t="shared" si="55"/>
        <v>137.97</v>
      </c>
      <c r="AS61" s="1">
        <f t="shared" si="56"/>
        <v>0.1</v>
      </c>
      <c r="AT61" s="2">
        <f>$E$5/12</f>
        <v>2.41666666666667</v>
      </c>
      <c r="AU61" s="1">
        <f t="shared" si="57"/>
        <v>2939.45141129447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7.65988067825</v>
      </c>
      <c r="E62" s="13">
        <f t="shared" si="58"/>
        <v>7.27862674380645</v>
      </c>
      <c r="F62" s="9" t="s">
        <v>107</v>
      </c>
      <c r="G62" s="6">
        <v>3</v>
      </c>
      <c r="H62" s="11">
        <f t="shared" si="40"/>
        <v>7.65988067825</v>
      </c>
      <c r="I62" s="11">
        <f t="shared" si="41"/>
        <v>280.80988067825</v>
      </c>
      <c r="J62" s="11">
        <f t="shared" si="42"/>
        <v>0.0460781258046113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3.95442354540429</v>
      </c>
      <c r="P62" s="11">
        <f t="shared" si="45"/>
        <v>0.182212425609856</v>
      </c>
      <c r="Q62" s="16">
        <f t="shared" si="46"/>
        <v>0.0182212425609856</v>
      </c>
      <c r="R62" s="11">
        <f t="shared" si="47"/>
        <v>0.13797</v>
      </c>
      <c r="S62" s="17">
        <f t="shared" si="48"/>
        <v>0.132066699724473</v>
      </c>
      <c r="T62" s="3">
        <v>0.01</v>
      </c>
      <c r="U62" s="18">
        <f t="shared" si="49"/>
        <v>0.00132066699724473</v>
      </c>
      <c r="V62" s="17"/>
      <c r="W62" s="3"/>
      <c r="X62" s="18"/>
      <c r="Y62" s="19">
        <v>0.04</v>
      </c>
      <c r="Z62" s="3">
        <v>0.06</v>
      </c>
      <c r="AA62" s="20">
        <f t="shared" si="50"/>
        <v>0.0024</v>
      </c>
      <c r="AB62" s="3">
        <v>0.015</v>
      </c>
      <c r="AC62" s="3">
        <v>0.63</v>
      </c>
      <c r="AD62" s="20">
        <f t="shared" si="51"/>
        <v>0.00945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0.0193706669972447</v>
      </c>
      <c r="AR62" s="25">
        <f t="shared" si="55"/>
        <v>137.97</v>
      </c>
      <c r="AS62" s="1">
        <f t="shared" si="56"/>
        <v>0.1</v>
      </c>
      <c r="AT62" s="2">
        <f>$E$5/12</f>
        <v>2.41666666666667</v>
      </c>
      <c r="AU62" s="1">
        <f t="shared" si="57"/>
        <v>4327.33775704996</v>
      </c>
    </row>
    <row r="63" s="1" customFormat="1" spans="1:47">
      <c r="A63" s="6"/>
      <c r="B63" s="6"/>
      <c r="C63" s="9">
        <v>3</v>
      </c>
      <c r="D63" s="12">
        <v>10.8782013929677</v>
      </c>
      <c r="E63" s="13">
        <f t="shared" si="58"/>
        <v>7.65988067825</v>
      </c>
      <c r="F63" s="9" t="s">
        <v>107</v>
      </c>
      <c r="G63" s="6">
        <v>4</v>
      </c>
      <c r="H63" s="11">
        <f t="shared" si="40"/>
        <v>10.8782013929677</v>
      </c>
      <c r="I63" s="11">
        <f t="shared" si="41"/>
        <v>284.028201392968</v>
      </c>
      <c r="J63" s="11">
        <f t="shared" si="42"/>
        <v>0.0682534907589407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5.15191111979443</v>
      </c>
      <c r="P63" s="11">
        <f t="shared" si="45"/>
        <v>0.351635918005773</v>
      </c>
      <c r="Q63" s="16">
        <f t="shared" si="46"/>
        <v>0.0351635918005773</v>
      </c>
      <c r="R63" s="11">
        <f t="shared" si="47"/>
        <v>0.13797</v>
      </c>
      <c r="S63" s="17">
        <f t="shared" si="48"/>
        <v>0.254864041462472</v>
      </c>
      <c r="T63" s="3">
        <v>0.01</v>
      </c>
      <c r="U63" s="18">
        <f t="shared" si="49"/>
        <v>0.00254864041462472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0.0205986404146247</v>
      </c>
      <c r="AR63" s="25">
        <f t="shared" si="55"/>
        <v>137.97</v>
      </c>
      <c r="AS63" s="1">
        <f t="shared" si="56"/>
        <v>0.1</v>
      </c>
      <c r="AT63" s="2">
        <f>$E$5/12</f>
        <v>2.41666666666667</v>
      </c>
      <c r="AU63" s="1">
        <f t="shared" si="57"/>
        <v>4601.66262848768</v>
      </c>
    </row>
    <row r="64" s="1" customFormat="1" spans="1:47">
      <c r="A64" s="6"/>
      <c r="B64" s="6"/>
      <c r="C64" s="9">
        <v>4</v>
      </c>
      <c r="D64" s="12">
        <v>17.035352455</v>
      </c>
      <c r="E64" s="13">
        <f t="shared" si="58"/>
        <v>10.8782013929677</v>
      </c>
      <c r="F64" s="9" t="s">
        <v>107</v>
      </c>
      <c r="G64" s="6">
        <v>5</v>
      </c>
      <c r="H64" s="11">
        <f t="shared" si="40"/>
        <v>17.035352455</v>
      </c>
      <c r="I64" s="11">
        <f t="shared" si="41"/>
        <v>290.185352455</v>
      </c>
      <c r="J64" s="11">
        <f t="shared" si="42"/>
        <v>0.141260259705191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4.56026144169923</v>
      </c>
      <c r="O64" s="11">
        <f t="shared" si="59"/>
        <v>1.61971376008943</v>
      </c>
      <c r="P64" s="11">
        <f t="shared" si="45"/>
        <v>0.228801186398305</v>
      </c>
      <c r="Q64" s="16">
        <f t="shared" si="46"/>
        <v>0.0228801186398305</v>
      </c>
      <c r="R64" s="11">
        <f t="shared" si="47"/>
        <v>0.13797</v>
      </c>
      <c r="S64" s="17">
        <f t="shared" si="48"/>
        <v>0.165834012030373</v>
      </c>
      <c r="T64" s="3">
        <v>0.01</v>
      </c>
      <c r="U64" s="18">
        <f t="shared" si="49"/>
        <v>0.00165834012030373</v>
      </c>
      <c r="V64" s="17"/>
      <c r="W64" s="3"/>
      <c r="X64" s="18"/>
      <c r="Y64" s="19">
        <v>0.05</v>
      </c>
      <c r="Z64" s="3">
        <v>0.06</v>
      </c>
      <c r="AA64" s="20">
        <f t="shared" si="50"/>
        <v>0.003</v>
      </c>
      <c r="AB64" s="3">
        <v>0.02</v>
      </c>
      <c r="AC64" s="3">
        <v>0.63</v>
      </c>
      <c r="AD64" s="20">
        <f t="shared" si="51"/>
        <v>0.0126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0.0248583401203037</v>
      </c>
      <c r="AR64" s="25">
        <f t="shared" si="55"/>
        <v>137.97</v>
      </c>
      <c r="AS64" s="1">
        <f t="shared" si="56"/>
        <v>0.1</v>
      </c>
      <c r="AT64" s="2">
        <f>$E$5/12</f>
        <v>2.41666666666667</v>
      </c>
      <c r="AU64" s="1">
        <f t="shared" si="57"/>
        <v>5553.26431430992</v>
      </c>
    </row>
    <row r="65" s="1" customFormat="1" spans="1:47">
      <c r="A65" s="6"/>
      <c r="B65" s="6"/>
      <c r="C65" s="9">
        <v>5</v>
      </c>
      <c r="D65" s="12">
        <v>20.1993019832258</v>
      </c>
      <c r="E65" s="13">
        <f t="shared" si="58"/>
        <v>17.035352455</v>
      </c>
      <c r="F65" s="9" t="s">
        <v>109</v>
      </c>
      <c r="G65" s="6">
        <v>6</v>
      </c>
      <c r="H65" s="11">
        <f t="shared" si="40"/>
        <v>20.1993019832258</v>
      </c>
      <c r="I65" s="11">
        <f t="shared" si="41"/>
        <v>293.349301983226</v>
      </c>
      <c r="J65" s="11">
        <f t="shared" si="42"/>
        <v>0.202856903402538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2.77061257369113</v>
      </c>
      <c r="P65" s="11">
        <f t="shared" si="45"/>
        <v>0.562037887227118</v>
      </c>
      <c r="Q65" s="16">
        <f t="shared" si="46"/>
        <v>0.0562037887227118</v>
      </c>
      <c r="R65" s="11">
        <f t="shared" si="47"/>
        <v>0.13797</v>
      </c>
      <c r="S65" s="17">
        <f t="shared" si="48"/>
        <v>0.407362388364947</v>
      </c>
      <c r="T65" s="3">
        <v>0.01</v>
      </c>
      <c r="U65" s="18">
        <f t="shared" si="49"/>
        <v>0.00407362388364947</v>
      </c>
      <c r="V65" s="17"/>
      <c r="W65" s="3"/>
      <c r="X65" s="18"/>
      <c r="Y65" s="19">
        <v>0.05</v>
      </c>
      <c r="Z65" s="3">
        <v>0.06</v>
      </c>
      <c r="AA65" s="20">
        <f t="shared" si="50"/>
        <v>0.003</v>
      </c>
      <c r="AB65" s="3">
        <v>0.02</v>
      </c>
      <c r="AC65" s="3">
        <v>0.63</v>
      </c>
      <c r="AD65" s="20">
        <f t="shared" si="51"/>
        <v>0.0126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0.0272736238836495</v>
      </c>
      <c r="AR65" s="25">
        <f t="shared" si="55"/>
        <v>137.97</v>
      </c>
      <c r="AS65" s="1">
        <f t="shared" si="56"/>
        <v>0.1</v>
      </c>
      <c r="AT65" s="2">
        <f>$E$5/12</f>
        <v>2.41666666666667</v>
      </c>
      <c r="AU65" s="1">
        <f t="shared" si="57"/>
        <v>6092.83007240191</v>
      </c>
    </row>
    <row r="66" s="1" customFormat="1" spans="1:47">
      <c r="A66" s="6"/>
      <c r="B66" s="6"/>
      <c r="C66" s="9">
        <v>6</v>
      </c>
      <c r="D66" s="12">
        <v>22.589361915</v>
      </c>
      <c r="E66" s="13">
        <f t="shared" si="58"/>
        <v>20.1993019832258</v>
      </c>
      <c r="F66" s="9" t="s">
        <v>107</v>
      </c>
      <c r="G66" s="6">
        <v>7</v>
      </c>
      <c r="H66" s="11">
        <f t="shared" si="40"/>
        <v>22.589361915</v>
      </c>
      <c r="I66" s="11">
        <f t="shared" si="41"/>
        <v>295.739361915</v>
      </c>
      <c r="J66" s="11">
        <f t="shared" si="42"/>
        <v>0.265269167362691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3.58827468646401</v>
      </c>
      <c r="P66" s="11">
        <f t="shared" si="45"/>
        <v>0.951858638346928</v>
      </c>
      <c r="Q66" s="16">
        <f t="shared" si="46"/>
        <v>0.0951858638346929</v>
      </c>
      <c r="R66" s="11">
        <f t="shared" si="47"/>
        <v>0.13797</v>
      </c>
      <c r="S66" s="17">
        <f t="shared" si="48"/>
        <v>0.689902615312697</v>
      </c>
      <c r="T66" s="3">
        <v>0.01</v>
      </c>
      <c r="U66" s="18">
        <f t="shared" si="49"/>
        <v>0.00689902615312697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0.030099026153127</v>
      </c>
      <c r="AR66" s="25">
        <f t="shared" si="55"/>
        <v>137.97</v>
      </c>
      <c r="AS66" s="1">
        <f t="shared" si="56"/>
        <v>0.1</v>
      </c>
      <c r="AT66" s="2">
        <f>$E$5/12</f>
        <v>2.41666666666667</v>
      </c>
      <c r="AU66" s="1">
        <f t="shared" si="57"/>
        <v>6724.01483859007</v>
      </c>
    </row>
    <row r="67" s="1" customFormat="1" spans="1:47">
      <c r="A67" s="6"/>
      <c r="B67" s="6"/>
      <c r="C67" s="9">
        <v>7</v>
      </c>
      <c r="D67" s="12">
        <v>27.4264473890323</v>
      </c>
      <c r="E67" s="13">
        <f t="shared" si="58"/>
        <v>22.589361915</v>
      </c>
      <c r="F67" s="9" t="s">
        <v>107</v>
      </c>
      <c r="G67" s="6">
        <v>8</v>
      </c>
      <c r="H67" s="11">
        <f t="shared" si="40"/>
        <v>27.4264473890323</v>
      </c>
      <c r="I67" s="11">
        <f t="shared" si="41"/>
        <v>300.576447389032</v>
      </c>
      <c r="J67" s="11">
        <f t="shared" si="42"/>
        <v>0.45059714740982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4.01611604811708</v>
      </c>
      <c r="P67" s="11">
        <f t="shared" si="45"/>
        <v>1.80965043494836</v>
      </c>
      <c r="Q67" s="16">
        <f t="shared" si="46"/>
        <v>0.180965043494836</v>
      </c>
      <c r="R67" s="11">
        <f t="shared" si="47"/>
        <v>0.13797</v>
      </c>
      <c r="S67" s="17">
        <f t="shared" si="48"/>
        <v>1.3116260309838</v>
      </c>
      <c r="T67" s="3">
        <v>0.01</v>
      </c>
      <c r="U67" s="18">
        <f t="shared" si="49"/>
        <v>0.013116260309838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0.036316260309838</v>
      </c>
      <c r="AR67" s="25">
        <f t="shared" si="55"/>
        <v>137.97</v>
      </c>
      <c r="AS67" s="1">
        <f t="shared" si="56"/>
        <v>0.1</v>
      </c>
      <c r="AT67" s="2">
        <f>$E$5/12</f>
        <v>2.41666666666667</v>
      </c>
      <c r="AU67" s="1">
        <f t="shared" si="57"/>
        <v>8112.92272258721</v>
      </c>
    </row>
    <row r="68" s="1" customFormat="1" spans="1:47">
      <c r="A68" s="6"/>
      <c r="B68" s="6"/>
      <c r="C68" s="9">
        <v>8</v>
      </c>
      <c r="D68" s="12">
        <v>27.2505652864516</v>
      </c>
      <c r="E68" s="13">
        <f t="shared" si="58"/>
        <v>27.4264473890323</v>
      </c>
      <c r="F68" s="9" t="s">
        <v>107</v>
      </c>
      <c r="G68" s="6">
        <v>9</v>
      </c>
      <c r="H68" s="11">
        <f t="shared" si="40"/>
        <v>27.2505652864516</v>
      </c>
      <c r="I68" s="11">
        <f t="shared" si="41"/>
        <v>300.400565286452</v>
      </c>
      <c r="J68" s="11">
        <f t="shared" si="42"/>
        <v>0.442131538588331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3.58616561316872</v>
      </c>
      <c r="P68" s="11">
        <f t="shared" si="45"/>
        <v>1.58555692018285</v>
      </c>
      <c r="Q68" s="16">
        <f t="shared" si="46"/>
        <v>0.158555692018285</v>
      </c>
      <c r="R68" s="11">
        <f t="shared" si="47"/>
        <v>0.13797</v>
      </c>
      <c r="S68" s="17">
        <f t="shared" si="48"/>
        <v>1.14920411696953</v>
      </c>
      <c r="T68" s="3">
        <v>0.01</v>
      </c>
      <c r="U68" s="18">
        <f t="shared" si="49"/>
        <v>0.0114920411696953</v>
      </c>
      <c r="V68" s="17"/>
      <c r="W68" s="3"/>
      <c r="X68" s="18"/>
      <c r="Y68" s="19">
        <v>0.05</v>
      </c>
      <c r="Z68" s="3">
        <v>0.06</v>
      </c>
      <c r="AA68" s="20">
        <f t="shared" si="50"/>
        <v>0.003</v>
      </c>
      <c r="AB68" s="3">
        <v>0.02</v>
      </c>
      <c r="AC68" s="3">
        <v>0.63</v>
      </c>
      <c r="AD68" s="20">
        <f t="shared" si="51"/>
        <v>0.0126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0.0346920411696953</v>
      </c>
      <c r="AR68" s="25">
        <f t="shared" si="55"/>
        <v>137.97</v>
      </c>
      <c r="AS68" s="1">
        <f t="shared" si="56"/>
        <v>0.1</v>
      </c>
      <c r="AT68" s="2">
        <f>$E$5/12</f>
        <v>2.41666666666667</v>
      </c>
      <c r="AU68" s="1">
        <f t="shared" si="57"/>
        <v>7750.07797326274</v>
      </c>
    </row>
    <row r="69" s="1" customFormat="1" spans="1:47">
      <c r="A69" s="6"/>
      <c r="B69" s="6"/>
      <c r="C69" s="9">
        <v>9</v>
      </c>
      <c r="D69" s="12">
        <v>22.0116829496667</v>
      </c>
      <c r="E69" s="13">
        <f t="shared" si="58"/>
        <v>27.2505652864516</v>
      </c>
      <c r="F69" s="9" t="s">
        <v>107</v>
      </c>
      <c r="G69" s="6">
        <v>10</v>
      </c>
      <c r="H69" s="11">
        <f t="shared" si="40"/>
        <v>22.0116829496667</v>
      </c>
      <c r="I69" s="11">
        <f t="shared" si="41"/>
        <v>295.161682949667</v>
      </c>
      <c r="J69" s="11">
        <f t="shared" si="42"/>
        <v>0.248715170583407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3.38030869298587</v>
      </c>
      <c r="P69" s="11">
        <f t="shared" si="45"/>
        <v>0.840734053200553</v>
      </c>
      <c r="Q69" s="16">
        <f t="shared" si="46"/>
        <v>0.0840734053200553</v>
      </c>
      <c r="R69" s="11">
        <f t="shared" si="47"/>
        <v>0.13797</v>
      </c>
      <c r="S69" s="17">
        <f t="shared" si="48"/>
        <v>0.60936004435787</v>
      </c>
      <c r="T69" s="3">
        <v>0.01</v>
      </c>
      <c r="U69" s="18">
        <f t="shared" si="49"/>
        <v>0.0060936004435787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0.0241436004435787</v>
      </c>
      <c r="AR69" s="25">
        <f t="shared" si="55"/>
        <v>137.97</v>
      </c>
      <c r="AS69" s="1">
        <f t="shared" si="56"/>
        <v>0.1</v>
      </c>
      <c r="AT69" s="2">
        <f>$E$5/12</f>
        <v>2.41666666666667</v>
      </c>
      <c r="AU69" s="1">
        <f t="shared" si="57"/>
        <v>5393.5940257239</v>
      </c>
    </row>
    <row r="70" s="1" customFormat="1" spans="1:47">
      <c r="A70" s="6"/>
      <c r="B70" s="6"/>
      <c r="C70" s="9">
        <v>10</v>
      </c>
      <c r="D70" s="12">
        <v>16.4374360383871</v>
      </c>
      <c r="E70" s="13">
        <f t="shared" si="58"/>
        <v>22.0116829496667</v>
      </c>
      <c r="F70" s="9" t="s">
        <v>107</v>
      </c>
      <c r="G70" s="6">
        <v>11</v>
      </c>
      <c r="H70" s="11">
        <f t="shared" si="40"/>
        <v>16.4374360383871</v>
      </c>
      <c r="I70" s="11">
        <f t="shared" si="41"/>
        <v>289.587436038387</v>
      </c>
      <c r="J70" s="11">
        <f t="shared" si="42"/>
        <v>0.131805202439165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2.41259590779605</v>
      </c>
      <c r="O70" s="11">
        <f t="shared" si="59"/>
        <v>1.50667873198927</v>
      </c>
      <c r="P70" s="11">
        <f t="shared" si="45"/>
        <v>0.198588095280629</v>
      </c>
      <c r="Q70" s="16">
        <f t="shared" si="46"/>
        <v>0.0198588095280629</v>
      </c>
      <c r="R70" s="11">
        <f t="shared" si="47"/>
        <v>0.13797</v>
      </c>
      <c r="S70" s="17">
        <f t="shared" si="48"/>
        <v>0.143935707241161</v>
      </c>
      <c r="T70" s="3">
        <v>0.01</v>
      </c>
      <c r="U70" s="18">
        <f t="shared" si="49"/>
        <v>0.00143935707241161</v>
      </c>
      <c r="V70" s="17"/>
      <c r="W70" s="3"/>
      <c r="X70" s="18"/>
      <c r="Y70" s="19">
        <v>0.04</v>
      </c>
      <c r="Z70" s="3">
        <v>0.06</v>
      </c>
      <c r="AA70" s="20">
        <f t="shared" si="50"/>
        <v>0.0024</v>
      </c>
      <c r="AB70" s="3">
        <v>0.015</v>
      </c>
      <c r="AC70" s="3">
        <v>0.63</v>
      </c>
      <c r="AD70" s="20">
        <f t="shared" si="51"/>
        <v>0.00945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0.0194893570724116</v>
      </c>
      <c r="AR70" s="25">
        <f t="shared" si="55"/>
        <v>137.97</v>
      </c>
      <c r="AS70" s="1">
        <f t="shared" si="56"/>
        <v>0.1</v>
      </c>
      <c r="AT70" s="2">
        <f>$E$5/12</f>
        <v>2.41666666666667</v>
      </c>
      <c r="AU70" s="1">
        <f t="shared" si="57"/>
        <v>4353.85269552522</v>
      </c>
    </row>
    <row r="71" s="1" customFormat="1" spans="1:48">
      <c r="A71" s="6"/>
      <c r="B71" s="6"/>
      <c r="C71" s="9">
        <v>11</v>
      </c>
      <c r="D71" s="12">
        <v>12.0045525503667</v>
      </c>
      <c r="E71" s="13">
        <f t="shared" si="58"/>
        <v>16.4374360383871</v>
      </c>
      <c r="F71" s="9" t="s">
        <v>109</v>
      </c>
      <c r="G71" s="6">
        <v>12</v>
      </c>
      <c r="H71" s="11">
        <f t="shared" si="40"/>
        <v>12.0045525503667</v>
      </c>
      <c r="I71" s="11">
        <f t="shared" si="41"/>
        <v>285.154552550367</v>
      </c>
      <c r="J71" s="11">
        <f t="shared" si="42"/>
        <v>0.0781505944715544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2.68779063670864</v>
      </c>
      <c r="P71" s="11">
        <f t="shared" si="45"/>
        <v>0.210052436073858</v>
      </c>
      <c r="Q71" s="16">
        <f t="shared" si="46"/>
        <v>0.0210052436073858</v>
      </c>
      <c r="R71" s="11">
        <f t="shared" si="47"/>
        <v>0.13797</v>
      </c>
      <c r="S71" s="17">
        <f t="shared" si="48"/>
        <v>0.152245006939086</v>
      </c>
      <c r="T71" s="3">
        <v>0.01</v>
      </c>
      <c r="U71" s="18">
        <f t="shared" si="49"/>
        <v>0.00152245006939086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0.0138224500693909</v>
      </c>
      <c r="AR71" s="25">
        <f t="shared" si="55"/>
        <v>137.97</v>
      </c>
      <c r="AS71" s="1">
        <f t="shared" si="56"/>
        <v>0.1</v>
      </c>
      <c r="AT71" s="2">
        <f>$E$5/12</f>
        <v>2.41666666666667</v>
      </c>
      <c r="AU71" s="1">
        <f t="shared" si="57"/>
        <v>3087.88593024292</v>
      </c>
      <c r="AV71" s="1">
        <f>SUM(AU60:AU71)</f>
        <v>61792.0169725811</v>
      </c>
    </row>
    <row r="72" s="1" customFormat="1" spans="1:46">
      <c r="A72" s="6"/>
      <c r="B72" s="6"/>
      <c r="C72" s="9">
        <v>12</v>
      </c>
      <c r="D72" s="12">
        <v>7.18929378503226</v>
      </c>
      <c r="E72" s="13">
        <f t="shared" si="58"/>
        <v>12.0045525503667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8</v>
      </c>
      <c r="E76" s="9"/>
      <c r="F76" s="9"/>
      <c r="G76" s="6">
        <v>1</v>
      </c>
      <c r="H76" s="11">
        <f t="shared" ref="H76:H87" si="60">E77</f>
        <v>8</v>
      </c>
      <c r="I76" s="11">
        <f t="shared" ref="I76:I87" si="61">H76+273.15</f>
        <v>281.15</v>
      </c>
      <c r="J76" s="11">
        <f t="shared" ref="J76:J87" si="62">EXP(($C$18*(I76-$C$16))/($C$19*I76*$C$16))</f>
        <v>0.0480520561620816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0.00376065402369485</v>
      </c>
      <c r="Q76" s="16">
        <f t="shared" ref="Q76:Q87" si="66">P76*$B$78</f>
        <v>0.00048888502308033</v>
      </c>
      <c r="R76" s="11">
        <f t="shared" ref="R76:R87" si="67">L76*$B$78</f>
        <v>0.0101740708333333</v>
      </c>
      <c r="S76" s="17">
        <f t="shared" ref="S76:S87" si="68">Q76/R76</f>
        <v>0.0480520561620818</v>
      </c>
      <c r="T76" s="3">
        <v>0.01</v>
      </c>
      <c r="U76" s="18">
        <f t="shared" ref="U76:U87" si="69">S76*T76</f>
        <v>0.000480520561620818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0.0120805205616208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0.2</v>
      </c>
      <c r="AU76" s="1">
        <f t="shared" ref="AU76:AU87" si="77">AT76*10000*AS76*0.67*AR76*AQ76</f>
        <v>16.469681634261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7.27862674380645</v>
      </c>
      <c r="E77" s="13">
        <f t="shared" ref="E77:E88" si="78">D76</f>
        <v>8</v>
      </c>
      <c r="F77" s="9" t="s">
        <v>107</v>
      </c>
      <c r="G77" s="6">
        <v>2</v>
      </c>
      <c r="H77" s="11">
        <f t="shared" si="60"/>
        <v>7.27862674380645</v>
      </c>
      <c r="I77" s="11">
        <f t="shared" si="61"/>
        <v>280.428626743806</v>
      </c>
      <c r="J77" s="11">
        <f t="shared" si="62"/>
        <v>0.0439563771803392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0.152763512642972</v>
      </c>
      <c r="P77" s="11">
        <f t="shared" si="65"/>
        <v>0.00671493058112798</v>
      </c>
      <c r="Q77" s="16">
        <f t="shared" si="66"/>
        <v>0.000872940975546637</v>
      </c>
      <c r="R77" s="11">
        <f t="shared" si="67"/>
        <v>0.0101740708333333</v>
      </c>
      <c r="S77" s="17">
        <f t="shared" si="68"/>
        <v>0.0858005600557273</v>
      </c>
      <c r="T77" s="3">
        <v>0.01</v>
      </c>
      <c r="U77" s="18">
        <f t="shared" si="69"/>
        <v>0.000858005600557273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0.0124580056005573</v>
      </c>
      <c r="AR77" s="25">
        <f t="shared" si="74"/>
        <v>7.82620833333333</v>
      </c>
      <c r="AS77" s="1">
        <f t="shared" si="75"/>
        <v>0.13</v>
      </c>
      <c r="AT77" s="2">
        <f t="shared" si="76"/>
        <v>0.2</v>
      </c>
      <c r="AU77" s="1">
        <f t="shared" si="77"/>
        <v>16.9843166105658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7.65988067825</v>
      </c>
      <c r="E78" s="13">
        <f t="shared" si="78"/>
        <v>7.27862674380645</v>
      </c>
      <c r="F78" s="9" t="s">
        <v>107</v>
      </c>
      <c r="G78" s="6">
        <v>3</v>
      </c>
      <c r="H78" s="11">
        <f t="shared" si="60"/>
        <v>7.65988067825</v>
      </c>
      <c r="I78" s="11">
        <f t="shared" si="61"/>
        <v>280.80988067825</v>
      </c>
      <c r="J78" s="11">
        <f t="shared" si="62"/>
        <v>0.0460781258046113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0.224310665395177</v>
      </c>
      <c r="P78" s="11">
        <f t="shared" si="65"/>
        <v>0.010335815059395</v>
      </c>
      <c r="Q78" s="16">
        <f t="shared" si="66"/>
        <v>0.00134365595772136</v>
      </c>
      <c r="R78" s="11">
        <f t="shared" si="67"/>
        <v>0.0101740708333333</v>
      </c>
      <c r="S78" s="17">
        <f t="shared" si="68"/>
        <v>0.132066699724474</v>
      </c>
      <c r="T78" s="3">
        <v>0.01</v>
      </c>
      <c r="U78" s="18">
        <f t="shared" si="69"/>
        <v>0.00132066699724474</v>
      </c>
      <c r="V78" s="17"/>
      <c r="W78" s="3"/>
      <c r="X78" s="18"/>
      <c r="Y78" s="19">
        <v>0.04</v>
      </c>
      <c r="Z78" s="3">
        <v>0.17</v>
      </c>
      <c r="AA78" s="20">
        <f t="shared" si="70"/>
        <v>0.0068</v>
      </c>
      <c r="AB78" s="3">
        <v>0.015</v>
      </c>
      <c r="AC78" s="3">
        <v>0.03</v>
      </c>
      <c r="AD78" s="20">
        <f t="shared" si="71"/>
        <v>0.00045</v>
      </c>
      <c r="AE78" s="17"/>
      <c r="AF78" s="3"/>
      <c r="AG78" s="18"/>
      <c r="AH78" s="17"/>
      <c r="AI78" s="3"/>
      <c r="AJ78" s="18"/>
      <c r="AL78" s="20"/>
      <c r="AM78" s="20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0.0204206669972447</v>
      </c>
      <c r="AR78" s="25">
        <f t="shared" si="74"/>
        <v>7.82620833333333</v>
      </c>
      <c r="AS78" s="1">
        <f t="shared" si="75"/>
        <v>0.13</v>
      </c>
      <c r="AT78" s="2">
        <f t="shared" si="76"/>
        <v>0.2</v>
      </c>
      <c r="AU78" s="1">
        <f t="shared" si="77"/>
        <v>27.8400158741799</v>
      </c>
    </row>
    <row r="79" s="1" customFormat="1" spans="1:47">
      <c r="A79" s="6"/>
      <c r="B79" s="6"/>
      <c r="C79" s="9">
        <v>3</v>
      </c>
      <c r="D79" s="12">
        <v>10.8782013929677</v>
      </c>
      <c r="E79" s="13">
        <f t="shared" si="78"/>
        <v>7.65988067825</v>
      </c>
      <c r="F79" s="9" t="s">
        <v>107</v>
      </c>
      <c r="G79" s="6">
        <v>4</v>
      </c>
      <c r="H79" s="11">
        <f t="shared" si="60"/>
        <v>10.8782013929677</v>
      </c>
      <c r="I79" s="11">
        <f t="shared" si="61"/>
        <v>284.028201392968</v>
      </c>
      <c r="J79" s="11">
        <f t="shared" si="62"/>
        <v>0.0682534907589407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0.292236933669115</v>
      </c>
      <c r="P79" s="11">
        <f t="shared" si="65"/>
        <v>0.0199461908516061</v>
      </c>
      <c r="Q79" s="16">
        <f t="shared" si="66"/>
        <v>0.0025930048107088</v>
      </c>
      <c r="R79" s="11">
        <f t="shared" si="67"/>
        <v>0.0101740708333333</v>
      </c>
      <c r="S79" s="17">
        <f t="shared" si="68"/>
        <v>0.254864041462473</v>
      </c>
      <c r="T79" s="3">
        <v>0.01</v>
      </c>
      <c r="U79" s="18">
        <f t="shared" si="69"/>
        <v>0.00254864041462473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0.0216486404146247</v>
      </c>
      <c r="AR79" s="25">
        <f t="shared" si="74"/>
        <v>7.82620833333333</v>
      </c>
      <c r="AS79" s="1">
        <f t="shared" si="75"/>
        <v>0.13</v>
      </c>
      <c r="AT79" s="2">
        <f t="shared" si="76"/>
        <v>0.2</v>
      </c>
      <c r="AU79" s="1">
        <f t="shared" si="77"/>
        <v>29.5141433371831</v>
      </c>
    </row>
    <row r="80" s="1" customFormat="1" spans="1:47">
      <c r="A80" s="6"/>
      <c r="B80" s="6"/>
      <c r="C80" s="9">
        <v>4</v>
      </c>
      <c r="D80" s="12">
        <v>17.035352455</v>
      </c>
      <c r="E80" s="13">
        <f t="shared" si="78"/>
        <v>10.8782013929677</v>
      </c>
      <c r="F80" s="9" t="s">
        <v>107</v>
      </c>
      <c r="G80" s="6">
        <v>5</v>
      </c>
      <c r="H80" s="11">
        <f t="shared" si="60"/>
        <v>17.035352455</v>
      </c>
      <c r="I80" s="11">
        <f t="shared" si="61"/>
        <v>290.185352455</v>
      </c>
      <c r="J80" s="11">
        <f t="shared" si="62"/>
        <v>0.141260259705191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0.258676205676634</v>
      </c>
      <c r="O80" s="11">
        <f t="shared" si="79"/>
        <v>0.0918766204742087</v>
      </c>
      <c r="P80" s="11">
        <f t="shared" si="65"/>
        <v>0.012978515269022</v>
      </c>
      <c r="Q80" s="16">
        <f t="shared" si="66"/>
        <v>0.00168720698497286</v>
      </c>
      <c r="R80" s="11">
        <f t="shared" si="67"/>
        <v>0.0101740708333333</v>
      </c>
      <c r="S80" s="17">
        <f t="shared" si="68"/>
        <v>0.165834012030373</v>
      </c>
      <c r="T80" s="3">
        <v>0.01</v>
      </c>
      <c r="U80" s="18">
        <f t="shared" si="69"/>
        <v>0.00165834012030373</v>
      </c>
      <c r="V80" s="17"/>
      <c r="W80" s="3"/>
      <c r="X80" s="18"/>
      <c r="Y80" s="19">
        <v>0.05</v>
      </c>
      <c r="Z80" s="3">
        <v>0.17</v>
      </c>
      <c r="AA80" s="20">
        <f t="shared" si="70"/>
        <v>0.0085</v>
      </c>
      <c r="AB80" s="3">
        <v>0.02</v>
      </c>
      <c r="AC80" s="3">
        <v>0.03</v>
      </c>
      <c r="AD80" s="20">
        <f t="shared" si="71"/>
        <v>0.0006</v>
      </c>
      <c r="AE80" s="17"/>
      <c r="AF80" s="3"/>
      <c r="AG80" s="18"/>
      <c r="AH80" s="17"/>
      <c r="AI80" s="3"/>
      <c r="AJ80" s="18"/>
      <c r="AL80" s="20"/>
      <c r="AM80" s="20"/>
      <c r="AN80" s="3">
        <v>0.02</v>
      </c>
      <c r="AO80" s="3">
        <v>0.79</v>
      </c>
      <c r="AP80" s="3">
        <f t="shared" si="72"/>
        <v>0.0158</v>
      </c>
      <c r="AQ80" s="1">
        <f t="shared" si="73"/>
        <v>0.0265583401203037</v>
      </c>
      <c r="AR80" s="25">
        <f t="shared" si="74"/>
        <v>7.82620833333333</v>
      </c>
      <c r="AS80" s="1">
        <f t="shared" si="75"/>
        <v>0.13</v>
      </c>
      <c r="AT80" s="2">
        <f t="shared" si="76"/>
        <v>0.2</v>
      </c>
      <c r="AU80" s="1">
        <f t="shared" si="77"/>
        <v>36.2076621023636</v>
      </c>
    </row>
    <row r="81" s="1" customFormat="1" spans="1:47">
      <c r="A81" s="6"/>
      <c r="B81" s="6"/>
      <c r="C81" s="9">
        <v>5</v>
      </c>
      <c r="D81" s="12">
        <v>20.1993019832258</v>
      </c>
      <c r="E81" s="13">
        <f t="shared" si="78"/>
        <v>17.035352455</v>
      </c>
      <c r="F81" s="9" t="s">
        <v>109</v>
      </c>
      <c r="G81" s="6">
        <v>6</v>
      </c>
      <c r="H81" s="11">
        <f t="shared" si="60"/>
        <v>20.1993019832258</v>
      </c>
      <c r="I81" s="11">
        <f t="shared" si="61"/>
        <v>293.349301983226</v>
      </c>
      <c r="J81" s="11">
        <f t="shared" si="62"/>
        <v>0.202856903402538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0.15716018853852</v>
      </c>
      <c r="P81" s="11">
        <f t="shared" si="65"/>
        <v>0.0318810291850832</v>
      </c>
      <c r="Q81" s="16">
        <f t="shared" si="66"/>
        <v>0.00414453379406082</v>
      </c>
      <c r="R81" s="11">
        <f t="shared" si="67"/>
        <v>0.0101740708333333</v>
      </c>
      <c r="S81" s="17">
        <f t="shared" si="68"/>
        <v>0.407362388364949</v>
      </c>
      <c r="T81" s="3">
        <v>0.01</v>
      </c>
      <c r="U81" s="18">
        <f t="shared" si="69"/>
        <v>0.00407362388364949</v>
      </c>
      <c r="V81" s="17"/>
      <c r="W81" s="3"/>
      <c r="X81" s="18"/>
      <c r="Y81" s="19">
        <v>0.05</v>
      </c>
      <c r="Z81" s="3">
        <v>0.17</v>
      </c>
      <c r="AA81" s="20">
        <f t="shared" si="70"/>
        <v>0.0085</v>
      </c>
      <c r="AB81" s="3">
        <v>0.02</v>
      </c>
      <c r="AC81" s="3">
        <v>0.03</v>
      </c>
      <c r="AD81" s="20">
        <f t="shared" si="71"/>
        <v>0.0006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0.02</v>
      </c>
      <c r="AO81" s="3">
        <v>0.79</v>
      </c>
      <c r="AP81" s="3">
        <f t="shared" si="72"/>
        <v>0.0158</v>
      </c>
      <c r="AQ81" s="1">
        <f t="shared" si="73"/>
        <v>0.0289736238836495</v>
      </c>
      <c r="AR81" s="25">
        <f t="shared" si="74"/>
        <v>7.82620833333333</v>
      </c>
      <c r="AS81" s="1">
        <f t="shared" si="75"/>
        <v>0.13</v>
      </c>
      <c r="AT81" s="2">
        <f t="shared" si="76"/>
        <v>0.2</v>
      </c>
      <c r="AU81" s="1">
        <f t="shared" si="77"/>
        <v>39.5004800265415</v>
      </c>
    </row>
    <row r="82" s="1" customFormat="1" spans="1:47">
      <c r="A82" s="6"/>
      <c r="B82" s="6"/>
      <c r="C82" s="9">
        <v>6</v>
      </c>
      <c r="D82" s="12">
        <v>22.589361915</v>
      </c>
      <c r="E82" s="13">
        <f t="shared" si="78"/>
        <v>20.1993019832258</v>
      </c>
      <c r="F82" s="9" t="s">
        <v>107</v>
      </c>
      <c r="G82" s="6">
        <v>7</v>
      </c>
      <c r="H82" s="11">
        <f t="shared" si="60"/>
        <v>22.589361915</v>
      </c>
      <c r="I82" s="11">
        <f t="shared" si="61"/>
        <v>295.739361915</v>
      </c>
      <c r="J82" s="11">
        <f t="shared" si="62"/>
        <v>0.265269167362691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0.20354124268677</v>
      </c>
      <c r="P82" s="11">
        <f t="shared" si="65"/>
        <v>0.0539932159714869</v>
      </c>
      <c r="Q82" s="16">
        <f t="shared" si="66"/>
        <v>0.0070191180762933</v>
      </c>
      <c r="R82" s="11">
        <f t="shared" si="67"/>
        <v>0.0101740708333333</v>
      </c>
      <c r="S82" s="17">
        <f t="shared" si="68"/>
        <v>0.689902615312699</v>
      </c>
      <c r="T82" s="3">
        <v>0.01</v>
      </c>
      <c r="U82" s="18">
        <f t="shared" si="69"/>
        <v>0.00689902615312699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0.031799026153127</v>
      </c>
      <c r="AR82" s="25">
        <f t="shared" si="74"/>
        <v>7.82620833333333</v>
      </c>
      <c r="AS82" s="1">
        <f t="shared" si="75"/>
        <v>0.13</v>
      </c>
      <c r="AT82" s="2">
        <f t="shared" si="76"/>
        <v>0.2</v>
      </c>
      <c r="AU82" s="1">
        <f t="shared" si="77"/>
        <v>43.352422964733</v>
      </c>
    </row>
    <row r="83" s="1" customFormat="1" spans="1:47">
      <c r="A83" s="6"/>
      <c r="B83" s="6"/>
      <c r="C83" s="9">
        <v>7</v>
      </c>
      <c r="D83" s="12">
        <v>27.4264473890323</v>
      </c>
      <c r="E83" s="13">
        <f t="shared" si="78"/>
        <v>22.589361915</v>
      </c>
      <c r="F83" s="9" t="s">
        <v>107</v>
      </c>
      <c r="G83" s="6">
        <v>8</v>
      </c>
      <c r="H83" s="11">
        <f t="shared" si="60"/>
        <v>27.4264473890323</v>
      </c>
      <c r="I83" s="11">
        <f t="shared" si="61"/>
        <v>300.576447389032</v>
      </c>
      <c r="J83" s="11">
        <f t="shared" si="62"/>
        <v>0.45059714740982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0.227810110048617</v>
      </c>
      <c r="P83" s="11">
        <f t="shared" si="65"/>
        <v>0.102650585739024</v>
      </c>
      <c r="Q83" s="16">
        <f t="shared" si="66"/>
        <v>0.0133445761460731</v>
      </c>
      <c r="R83" s="11">
        <f t="shared" si="67"/>
        <v>0.0101740708333333</v>
      </c>
      <c r="S83" s="17">
        <f t="shared" si="68"/>
        <v>1.31162603098381</v>
      </c>
      <c r="T83" s="3">
        <v>0.01</v>
      </c>
      <c r="U83" s="18">
        <f t="shared" si="69"/>
        <v>0.0131162603098381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0.0380162603098381</v>
      </c>
      <c r="AR83" s="25">
        <f t="shared" si="74"/>
        <v>7.82620833333333</v>
      </c>
      <c r="AS83" s="1">
        <f t="shared" si="75"/>
        <v>0.13</v>
      </c>
      <c r="AT83" s="2">
        <f t="shared" si="76"/>
        <v>0.2</v>
      </c>
      <c r="AU83" s="1">
        <f t="shared" si="77"/>
        <v>51.828536778238</v>
      </c>
    </row>
    <row r="84" s="1" customFormat="1" spans="1:47">
      <c r="A84" s="6"/>
      <c r="B84" s="6"/>
      <c r="C84" s="9">
        <v>8</v>
      </c>
      <c r="D84" s="12">
        <v>27.2505652864516</v>
      </c>
      <c r="E84" s="13">
        <f t="shared" si="78"/>
        <v>27.4264473890323</v>
      </c>
      <c r="F84" s="9" t="s">
        <v>107</v>
      </c>
      <c r="G84" s="6">
        <v>9</v>
      </c>
      <c r="H84" s="11">
        <f t="shared" si="60"/>
        <v>27.2505652864516</v>
      </c>
      <c r="I84" s="11">
        <f t="shared" si="61"/>
        <v>300.400565286452</v>
      </c>
      <c r="J84" s="11">
        <f t="shared" si="62"/>
        <v>0.442131538588331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0.203421607642926</v>
      </c>
      <c r="P84" s="11">
        <f t="shared" si="65"/>
        <v>0.0899391083692787</v>
      </c>
      <c r="Q84" s="16">
        <f t="shared" si="66"/>
        <v>0.0116920840880062</v>
      </c>
      <c r="R84" s="11">
        <f t="shared" si="67"/>
        <v>0.0101740708333333</v>
      </c>
      <c r="S84" s="17">
        <f t="shared" si="68"/>
        <v>1.14920411696953</v>
      </c>
      <c r="T84" s="3">
        <v>0.01</v>
      </c>
      <c r="U84" s="18">
        <f t="shared" si="69"/>
        <v>0.0114920411696953</v>
      </c>
      <c r="V84" s="17"/>
      <c r="W84" s="3"/>
      <c r="X84" s="18"/>
      <c r="Y84" s="19">
        <v>0.05</v>
      </c>
      <c r="Z84" s="3">
        <v>0.17</v>
      </c>
      <c r="AA84" s="20">
        <f t="shared" si="70"/>
        <v>0.0085</v>
      </c>
      <c r="AB84" s="3">
        <v>0.02</v>
      </c>
      <c r="AC84" s="3">
        <v>0.03</v>
      </c>
      <c r="AD84" s="20">
        <f t="shared" si="71"/>
        <v>0.0006</v>
      </c>
      <c r="AE84" s="17"/>
      <c r="AF84" s="3"/>
      <c r="AG84" s="18"/>
      <c r="AH84" s="17"/>
      <c r="AI84" s="3"/>
      <c r="AJ84" s="18"/>
      <c r="AL84" s="20"/>
      <c r="AM84" s="20"/>
      <c r="AN84" s="3">
        <v>0.02</v>
      </c>
      <c r="AO84" s="3">
        <v>0.79</v>
      </c>
      <c r="AP84" s="3">
        <f t="shared" si="72"/>
        <v>0.0158</v>
      </c>
      <c r="AQ84" s="1">
        <f t="shared" si="73"/>
        <v>0.0363920411696953</v>
      </c>
      <c r="AR84" s="25">
        <f t="shared" si="74"/>
        <v>7.82620833333333</v>
      </c>
      <c r="AS84" s="1">
        <f t="shared" si="75"/>
        <v>0.13</v>
      </c>
      <c r="AT84" s="2">
        <f t="shared" si="76"/>
        <v>0.2</v>
      </c>
      <c r="AU84" s="1">
        <f t="shared" si="77"/>
        <v>49.6141974204284</v>
      </c>
    </row>
    <row r="85" s="1" customFormat="1" spans="1:47">
      <c r="A85" s="6"/>
      <c r="B85" s="6"/>
      <c r="C85" s="9">
        <v>9</v>
      </c>
      <c r="D85" s="12">
        <v>22.0116829496667</v>
      </c>
      <c r="E85" s="13">
        <f t="shared" si="78"/>
        <v>27.2505652864516</v>
      </c>
      <c r="F85" s="9" t="s">
        <v>107</v>
      </c>
      <c r="G85" s="6">
        <v>10</v>
      </c>
      <c r="H85" s="11">
        <f t="shared" si="60"/>
        <v>22.0116829496667</v>
      </c>
      <c r="I85" s="11">
        <f t="shared" si="61"/>
        <v>295.161682949667</v>
      </c>
      <c r="J85" s="11">
        <f t="shared" si="62"/>
        <v>0.248715170583407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0.191744582606981</v>
      </c>
      <c r="P85" s="11">
        <f t="shared" si="65"/>
        <v>0.0476897865715393</v>
      </c>
      <c r="Q85" s="16">
        <f t="shared" si="66"/>
        <v>0.00619967225430011</v>
      </c>
      <c r="R85" s="11">
        <f t="shared" si="67"/>
        <v>0.0101740708333333</v>
      </c>
      <c r="S85" s="17">
        <f t="shared" si="68"/>
        <v>0.609360044357871</v>
      </c>
      <c r="T85" s="3">
        <v>0.01</v>
      </c>
      <c r="U85" s="18">
        <f t="shared" si="69"/>
        <v>0.00609360044357871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0.0251936004435787</v>
      </c>
      <c r="AR85" s="25">
        <f t="shared" si="74"/>
        <v>7.82620833333333</v>
      </c>
      <c r="AS85" s="1">
        <f t="shared" si="75"/>
        <v>0.13</v>
      </c>
      <c r="AT85" s="2">
        <f t="shared" si="76"/>
        <v>0.2</v>
      </c>
      <c r="AU85" s="1">
        <f t="shared" si="77"/>
        <v>34.3470777115955</v>
      </c>
    </row>
    <row r="86" s="1" customFormat="1" spans="1:47">
      <c r="A86" s="6"/>
      <c r="B86" s="6"/>
      <c r="C86" s="9">
        <v>10</v>
      </c>
      <c r="D86" s="12">
        <v>16.4374360383871</v>
      </c>
      <c r="E86" s="13">
        <f t="shared" si="78"/>
        <v>22.0116829496667</v>
      </c>
      <c r="F86" s="9" t="s">
        <v>107</v>
      </c>
      <c r="G86" s="6">
        <v>11</v>
      </c>
      <c r="H86" s="11">
        <f t="shared" si="60"/>
        <v>16.4374360383871</v>
      </c>
      <c r="I86" s="11">
        <f t="shared" si="61"/>
        <v>289.587436038387</v>
      </c>
      <c r="J86" s="11">
        <f t="shared" si="62"/>
        <v>0.131805202439165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0.136852056233669</v>
      </c>
      <c r="O86" s="11">
        <f t="shared" si="79"/>
        <v>0.0854648231351054</v>
      </c>
      <c r="P86" s="11">
        <f t="shared" si="65"/>
        <v>0.01126470831475</v>
      </c>
      <c r="Q86" s="16">
        <f t="shared" si="66"/>
        <v>0.0014644120809175</v>
      </c>
      <c r="R86" s="11">
        <f t="shared" si="67"/>
        <v>0.0101740708333333</v>
      </c>
      <c r="S86" s="17">
        <f t="shared" si="68"/>
        <v>0.143935707241161</v>
      </c>
      <c r="T86" s="3">
        <v>0.01</v>
      </c>
      <c r="U86" s="18">
        <f t="shared" si="69"/>
        <v>0.00143935707241161</v>
      </c>
      <c r="V86" s="17"/>
      <c r="W86" s="3"/>
      <c r="X86" s="18"/>
      <c r="Y86" s="19">
        <v>0.04</v>
      </c>
      <c r="Z86" s="3">
        <v>0.17</v>
      </c>
      <c r="AA86" s="20">
        <f t="shared" si="70"/>
        <v>0.0068</v>
      </c>
      <c r="AB86" s="3">
        <v>0.015</v>
      </c>
      <c r="AC86" s="3">
        <v>0.03</v>
      </c>
      <c r="AD86" s="20">
        <f t="shared" si="71"/>
        <v>0.00045</v>
      </c>
      <c r="AE86" s="17"/>
      <c r="AF86" s="3"/>
      <c r="AG86" s="18"/>
      <c r="AH86" s="17"/>
      <c r="AI86" s="3"/>
      <c r="AJ86" s="18"/>
      <c r="AL86" s="20"/>
      <c r="AM86" s="20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0.0205393570724116</v>
      </c>
      <c r="AR86" s="25">
        <f t="shared" si="74"/>
        <v>7.82620833333333</v>
      </c>
      <c r="AS86" s="1">
        <f t="shared" si="75"/>
        <v>0.13</v>
      </c>
      <c r="AT86" s="2">
        <f t="shared" si="76"/>
        <v>0.2</v>
      </c>
      <c r="AU86" s="1">
        <f t="shared" si="77"/>
        <v>28.0018290792628</v>
      </c>
    </row>
    <row r="87" s="1" customFormat="1" spans="1:48">
      <c r="A87" s="6"/>
      <c r="B87" s="6"/>
      <c r="C87" s="9">
        <v>11</v>
      </c>
      <c r="D87" s="12">
        <v>12.0045525503667</v>
      </c>
      <c r="E87" s="13">
        <f t="shared" si="78"/>
        <v>16.4374360383871</v>
      </c>
      <c r="F87" s="9" t="s">
        <v>109</v>
      </c>
      <c r="G87" s="6">
        <v>12</v>
      </c>
      <c r="H87" s="11">
        <f t="shared" si="60"/>
        <v>12.0045525503667</v>
      </c>
      <c r="I87" s="11">
        <f t="shared" si="61"/>
        <v>285.154552550367</v>
      </c>
      <c r="J87" s="11">
        <f t="shared" si="62"/>
        <v>0.0781505944715544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0.152462198153689</v>
      </c>
      <c r="P87" s="11">
        <f t="shared" si="65"/>
        <v>0.0119150114201507</v>
      </c>
      <c r="Q87" s="16">
        <f t="shared" si="66"/>
        <v>0.00154895148461959</v>
      </c>
      <c r="R87" s="11">
        <f t="shared" si="67"/>
        <v>0.0101740708333333</v>
      </c>
      <c r="S87" s="17">
        <f t="shared" si="68"/>
        <v>0.152245006939087</v>
      </c>
      <c r="T87" s="3">
        <v>0.01</v>
      </c>
      <c r="U87" s="18">
        <f t="shared" si="69"/>
        <v>0.00152245006939087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0.0131224500693909</v>
      </c>
      <c r="AR87" s="25">
        <f t="shared" si="74"/>
        <v>7.82620833333333</v>
      </c>
      <c r="AS87" s="1">
        <f t="shared" si="75"/>
        <v>0.13</v>
      </c>
      <c r="AT87" s="2">
        <f t="shared" si="76"/>
        <v>0.2</v>
      </c>
      <c r="AU87" s="1">
        <f t="shared" si="77"/>
        <v>17.8901706927236</v>
      </c>
      <c r="AV87" s="1">
        <f>SUM(AU76:AU87)</f>
        <v>391.550534232076</v>
      </c>
    </row>
    <row r="88" s="1" customFormat="1" spans="1:46">
      <c r="A88" s="6"/>
      <c r="B88" s="6"/>
      <c r="C88" s="9">
        <v>12</v>
      </c>
      <c r="D88" s="12">
        <v>7.18929378503226</v>
      </c>
      <c r="E88" s="13">
        <f t="shared" si="78"/>
        <v>12.0045525503667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8</v>
      </c>
      <c r="E91" s="9"/>
      <c r="F91" s="9"/>
      <c r="G91" s="6">
        <v>1</v>
      </c>
      <c r="H91" s="11">
        <f t="shared" ref="H91:H102" si="80">E92</f>
        <v>8</v>
      </c>
      <c r="I91" s="11">
        <f t="shared" ref="I91:I102" si="81">H91+273.15</f>
        <v>281.15</v>
      </c>
      <c r="J91" s="11">
        <f t="shared" ref="J91:J102" si="82">EXP(($C$18*(I91-$C$16))/($C$19*I91*$C$16))</f>
        <v>0.0480520561620816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0.00364811210382524</v>
      </c>
      <c r="Q91" s="16">
        <f t="shared" ref="Q91:Q102" si="86">P91*$B$93</f>
        <v>0.000474254573497281</v>
      </c>
      <c r="R91" s="11">
        <f t="shared" ref="R91:R102" si="87">L91*$B$93</f>
        <v>0.0098696</v>
      </c>
      <c r="S91" s="17">
        <f t="shared" ref="S91:S102" si="88">Q91/R91</f>
        <v>0.0480520561620816</v>
      </c>
      <c r="T91" s="3">
        <v>0.01</v>
      </c>
      <c r="U91" s="18">
        <f t="shared" ref="U91:U102" si="89">S91*T91</f>
        <v>0.000480520561620816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0.0152805205616208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35.4166666666667</v>
      </c>
      <c r="AU91" s="1">
        <f t="shared" ref="AU91:AU102" si="96">AT91*10000*AS91*0.67*AR91*AQ91</f>
        <v>3578.65793150279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7.27862674380645</v>
      </c>
      <c r="E92" s="13">
        <f t="shared" ref="E92:E103" si="97">D91</f>
        <v>8</v>
      </c>
      <c r="F92" s="9" t="s">
        <v>107</v>
      </c>
      <c r="G92" s="6">
        <v>2</v>
      </c>
      <c r="H92" s="11">
        <f t="shared" si="80"/>
        <v>7.27862674380645</v>
      </c>
      <c r="I92" s="11">
        <f t="shared" si="81"/>
        <v>280.428626743806</v>
      </c>
      <c r="J92" s="11">
        <f t="shared" si="82"/>
        <v>0.0439563771803392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0.148191887896175</v>
      </c>
      <c r="P92" s="11">
        <f t="shared" si="85"/>
        <v>0.0065139785194308</v>
      </c>
      <c r="Q92" s="16">
        <f t="shared" si="86"/>
        <v>0.000846817207526004</v>
      </c>
      <c r="R92" s="11">
        <f t="shared" si="87"/>
        <v>0.0098696</v>
      </c>
      <c r="S92" s="17">
        <f t="shared" si="88"/>
        <v>0.085800560055727</v>
      </c>
      <c r="T92" s="3">
        <v>0.01</v>
      </c>
      <c r="U92" s="18">
        <f t="shared" si="89"/>
        <v>0.00085800560055727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0.0156580056005573</v>
      </c>
      <c r="AR92" s="25">
        <f t="shared" si="93"/>
        <v>7.592</v>
      </c>
      <c r="AS92" s="1">
        <f t="shared" si="94"/>
        <v>0.13</v>
      </c>
      <c r="AT92" s="2">
        <f t="shared" si="95"/>
        <v>35.4166666666667</v>
      </c>
      <c r="AU92" s="1">
        <f t="shared" si="96"/>
        <v>3667.06393986919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7.65988067825</v>
      </c>
      <c r="E93" s="13">
        <f t="shared" si="97"/>
        <v>7.27862674380645</v>
      </c>
      <c r="F93" s="9" t="s">
        <v>107</v>
      </c>
      <c r="G93" s="6">
        <v>3</v>
      </c>
      <c r="H93" s="11">
        <f t="shared" si="80"/>
        <v>7.65988067825</v>
      </c>
      <c r="I93" s="11">
        <f t="shared" si="81"/>
        <v>280.80988067825</v>
      </c>
      <c r="J93" s="11">
        <f t="shared" si="82"/>
        <v>0.0460781258046113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0.217597909376744</v>
      </c>
      <c r="P93" s="11">
        <f t="shared" si="85"/>
        <v>0.010026503843082</v>
      </c>
      <c r="Q93" s="16">
        <f t="shared" si="86"/>
        <v>0.00130344549960066</v>
      </c>
      <c r="R93" s="11">
        <f t="shared" si="87"/>
        <v>0.0098696</v>
      </c>
      <c r="S93" s="17">
        <f t="shared" si="88"/>
        <v>0.132066699724473</v>
      </c>
      <c r="T93" s="3">
        <v>0.01</v>
      </c>
      <c r="U93" s="18">
        <f t="shared" si="89"/>
        <v>0.00132066699724473</v>
      </c>
      <c r="V93" s="17"/>
      <c r="W93" s="3"/>
      <c r="X93" s="18"/>
      <c r="Y93" s="19">
        <v>0.04</v>
      </c>
      <c r="Z93" s="3">
        <v>0.49</v>
      </c>
      <c r="AA93" s="20">
        <f t="shared" si="90"/>
        <v>0.0196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0.015</v>
      </c>
      <c r="AO93" s="3">
        <v>0.5</v>
      </c>
      <c r="AP93" s="3">
        <f t="shared" si="91"/>
        <v>0.0075</v>
      </c>
      <c r="AQ93" s="1">
        <f t="shared" si="92"/>
        <v>0.0284206669972447</v>
      </c>
      <c r="AR93" s="25">
        <f t="shared" si="93"/>
        <v>7.592</v>
      </c>
      <c r="AS93" s="1">
        <f t="shared" si="94"/>
        <v>0.13</v>
      </c>
      <c r="AT93" s="2">
        <f t="shared" si="95"/>
        <v>35.4166666666667</v>
      </c>
      <c r="AU93" s="1">
        <f t="shared" si="96"/>
        <v>6656.04584334274</v>
      </c>
    </row>
    <row r="94" s="1" customFormat="1" spans="1:47">
      <c r="A94" s="6"/>
      <c r="B94" s="6"/>
      <c r="C94" s="9">
        <v>3</v>
      </c>
      <c r="D94" s="12">
        <v>10.8782013929677</v>
      </c>
      <c r="E94" s="13">
        <f t="shared" si="97"/>
        <v>7.65988067825</v>
      </c>
      <c r="F94" s="9" t="s">
        <v>107</v>
      </c>
      <c r="G94" s="6">
        <v>4</v>
      </c>
      <c r="H94" s="11">
        <f t="shared" si="80"/>
        <v>10.8782013929677</v>
      </c>
      <c r="I94" s="11">
        <f t="shared" si="81"/>
        <v>284.028201392968</v>
      </c>
      <c r="J94" s="11">
        <f t="shared" si="82"/>
        <v>0.0682534907589407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0.283491405533662</v>
      </c>
      <c r="P94" s="11">
        <f t="shared" si="85"/>
        <v>0.0193492780278309</v>
      </c>
      <c r="Q94" s="16">
        <f t="shared" si="86"/>
        <v>0.00251540614361802</v>
      </c>
      <c r="R94" s="11">
        <f t="shared" si="87"/>
        <v>0.0098696</v>
      </c>
      <c r="S94" s="17">
        <f t="shared" si="88"/>
        <v>0.254864041462472</v>
      </c>
      <c r="T94" s="3">
        <v>0.01</v>
      </c>
      <c r="U94" s="18">
        <f t="shared" si="89"/>
        <v>0.00254864041462472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0.0296486404146247</v>
      </c>
      <c r="AR94" s="25">
        <f t="shared" si="93"/>
        <v>7.592</v>
      </c>
      <c r="AS94" s="1">
        <f t="shared" si="94"/>
        <v>0.13</v>
      </c>
      <c r="AT94" s="2">
        <f t="shared" si="95"/>
        <v>35.4166666666667</v>
      </c>
      <c r="AU94" s="1">
        <f t="shared" si="96"/>
        <v>6943.63400449603</v>
      </c>
    </row>
    <row r="95" s="1" customFormat="1" spans="1:47">
      <c r="A95" s="6"/>
      <c r="B95" s="6"/>
      <c r="C95" s="9">
        <v>4</v>
      </c>
      <c r="D95" s="12">
        <v>17.035352455</v>
      </c>
      <c r="E95" s="13">
        <f t="shared" si="97"/>
        <v>10.8782013929677</v>
      </c>
      <c r="F95" s="9" t="s">
        <v>107</v>
      </c>
      <c r="G95" s="6">
        <v>5</v>
      </c>
      <c r="H95" s="11">
        <f t="shared" si="80"/>
        <v>17.035352455</v>
      </c>
      <c r="I95" s="11">
        <f t="shared" si="81"/>
        <v>290.185352455</v>
      </c>
      <c r="J95" s="11">
        <f t="shared" si="82"/>
        <v>0.141260259705191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0.250935021130539</v>
      </c>
      <c r="O95" s="11">
        <f t="shared" si="98"/>
        <v>0.0891271063752915</v>
      </c>
      <c r="P95" s="11">
        <f t="shared" si="85"/>
        <v>0.0125901181933459</v>
      </c>
      <c r="Q95" s="16">
        <f t="shared" si="86"/>
        <v>0.00163671536513497</v>
      </c>
      <c r="R95" s="11">
        <f t="shared" si="87"/>
        <v>0.0098696</v>
      </c>
      <c r="S95" s="17">
        <f t="shared" si="88"/>
        <v>0.165834012030373</v>
      </c>
      <c r="T95" s="3">
        <v>0.01</v>
      </c>
      <c r="U95" s="18">
        <f t="shared" si="89"/>
        <v>0.00165834012030373</v>
      </c>
      <c r="V95" s="17"/>
      <c r="W95" s="3"/>
      <c r="X95" s="18"/>
      <c r="Y95" s="19">
        <v>0.05</v>
      </c>
      <c r="Z95" s="3">
        <v>0.49</v>
      </c>
      <c r="AA95" s="20">
        <f t="shared" si="90"/>
        <v>0.0245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0.02</v>
      </c>
      <c r="AO95" s="3">
        <v>0.5</v>
      </c>
      <c r="AP95" s="3">
        <f t="shared" si="91"/>
        <v>0.01</v>
      </c>
      <c r="AQ95" s="1">
        <f t="shared" si="92"/>
        <v>0.0361583401203037</v>
      </c>
      <c r="AR95" s="25">
        <f t="shared" si="93"/>
        <v>7.592</v>
      </c>
      <c r="AS95" s="1">
        <f t="shared" si="94"/>
        <v>0.13</v>
      </c>
      <c r="AT95" s="2">
        <f t="shared" si="95"/>
        <v>35.4166666666667</v>
      </c>
      <c r="AU95" s="1">
        <f t="shared" si="96"/>
        <v>8468.18864185182</v>
      </c>
    </row>
    <row r="96" s="1" customFormat="1" spans="1:47">
      <c r="A96" s="6"/>
      <c r="B96" s="6"/>
      <c r="C96" s="9">
        <v>5</v>
      </c>
      <c r="D96" s="12">
        <v>20.1993019832258</v>
      </c>
      <c r="E96" s="13">
        <f t="shared" si="97"/>
        <v>17.035352455</v>
      </c>
      <c r="F96" s="9" t="s">
        <v>109</v>
      </c>
      <c r="G96" s="6">
        <v>6</v>
      </c>
      <c r="H96" s="11">
        <f t="shared" si="80"/>
        <v>20.1993019832258</v>
      </c>
      <c r="I96" s="11">
        <f t="shared" si="81"/>
        <v>293.349301983226</v>
      </c>
      <c r="J96" s="11">
        <f t="shared" si="82"/>
        <v>0.202856903402538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0.152456988181946</v>
      </c>
      <c r="P96" s="11">
        <f t="shared" si="85"/>
        <v>0.0309269525246668</v>
      </c>
      <c r="Q96" s="16">
        <f t="shared" si="86"/>
        <v>0.00402050382820669</v>
      </c>
      <c r="R96" s="11">
        <f t="shared" si="87"/>
        <v>0.0098696</v>
      </c>
      <c r="S96" s="17">
        <f t="shared" si="88"/>
        <v>0.407362388364947</v>
      </c>
      <c r="T96" s="3">
        <v>0.01</v>
      </c>
      <c r="U96" s="18">
        <f t="shared" si="89"/>
        <v>0.00407362388364947</v>
      </c>
      <c r="V96" s="17"/>
      <c r="W96" s="3"/>
      <c r="X96" s="18"/>
      <c r="Y96" s="19">
        <v>0.05</v>
      </c>
      <c r="Z96" s="3">
        <v>0.49</v>
      </c>
      <c r="AA96" s="20">
        <f t="shared" si="90"/>
        <v>0.0245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0.02</v>
      </c>
      <c r="AO96" s="3">
        <v>0.5</v>
      </c>
      <c r="AP96" s="3">
        <f t="shared" si="91"/>
        <v>0.01</v>
      </c>
      <c r="AQ96" s="1">
        <f t="shared" si="92"/>
        <v>0.0385736238836495</v>
      </c>
      <c r="AR96" s="25">
        <f t="shared" si="93"/>
        <v>7.592</v>
      </c>
      <c r="AS96" s="1">
        <f t="shared" si="94"/>
        <v>0.13</v>
      </c>
      <c r="AT96" s="2">
        <f t="shared" si="95"/>
        <v>35.4166666666667</v>
      </c>
      <c r="AU96" s="1">
        <f t="shared" si="96"/>
        <v>9033.84177923488</v>
      </c>
    </row>
    <row r="97" s="1" customFormat="1" spans="1:47">
      <c r="A97" s="6"/>
      <c r="B97" s="6"/>
      <c r="C97" s="9">
        <v>6</v>
      </c>
      <c r="D97" s="12">
        <v>22.589361915</v>
      </c>
      <c r="E97" s="13">
        <f t="shared" si="97"/>
        <v>20.1993019832258</v>
      </c>
      <c r="F97" s="9" t="s">
        <v>107</v>
      </c>
      <c r="G97" s="6">
        <v>7</v>
      </c>
      <c r="H97" s="11">
        <f t="shared" si="80"/>
        <v>22.589361915</v>
      </c>
      <c r="I97" s="11">
        <f t="shared" si="81"/>
        <v>295.739361915</v>
      </c>
      <c r="J97" s="11">
        <f t="shared" si="82"/>
        <v>0.265269167362691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0.197450035657279</v>
      </c>
      <c r="P97" s="11">
        <f t="shared" si="85"/>
        <v>0.05237740655454</v>
      </c>
      <c r="Q97" s="16">
        <f t="shared" si="86"/>
        <v>0.0068090628520902</v>
      </c>
      <c r="R97" s="11">
        <f t="shared" si="87"/>
        <v>0.0098696</v>
      </c>
      <c r="S97" s="17">
        <f t="shared" si="88"/>
        <v>0.689902615312697</v>
      </c>
      <c r="T97" s="3">
        <v>0.01</v>
      </c>
      <c r="U97" s="18">
        <f t="shared" si="89"/>
        <v>0.00689902615312697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0.041399026153127</v>
      </c>
      <c r="AR97" s="25">
        <f t="shared" si="93"/>
        <v>7.592</v>
      </c>
      <c r="AS97" s="1">
        <f t="shared" si="94"/>
        <v>0.13</v>
      </c>
      <c r="AT97" s="2">
        <f t="shared" si="95"/>
        <v>35.4166666666667</v>
      </c>
      <c r="AU97" s="1">
        <f t="shared" si="96"/>
        <v>9695.54359761057</v>
      </c>
    </row>
    <row r="98" s="1" customFormat="1" spans="1:47">
      <c r="A98" s="6"/>
      <c r="B98" s="6"/>
      <c r="C98" s="9">
        <v>7</v>
      </c>
      <c r="D98" s="12">
        <v>27.4264473890323</v>
      </c>
      <c r="E98" s="13">
        <f t="shared" si="97"/>
        <v>22.589361915</v>
      </c>
      <c r="F98" s="9" t="s">
        <v>107</v>
      </c>
      <c r="G98" s="6">
        <v>8</v>
      </c>
      <c r="H98" s="11">
        <f t="shared" si="80"/>
        <v>27.4264473890323</v>
      </c>
      <c r="I98" s="11">
        <f t="shared" si="81"/>
        <v>300.576447389032</v>
      </c>
      <c r="J98" s="11">
        <f t="shared" si="82"/>
        <v>0.45059714740982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0.220992629102739</v>
      </c>
      <c r="P98" s="11">
        <f t="shared" si="85"/>
        <v>0.0995786482722905</v>
      </c>
      <c r="Q98" s="16">
        <f t="shared" si="86"/>
        <v>0.0129452242753978</v>
      </c>
      <c r="R98" s="11">
        <f t="shared" si="87"/>
        <v>0.0098696</v>
      </c>
      <c r="S98" s="17">
        <f t="shared" si="88"/>
        <v>1.31162603098381</v>
      </c>
      <c r="T98" s="3">
        <v>0.01</v>
      </c>
      <c r="U98" s="18">
        <f t="shared" si="89"/>
        <v>0.0131162603098381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0.0476162603098381</v>
      </c>
      <c r="AR98" s="25">
        <f t="shared" si="93"/>
        <v>7.592</v>
      </c>
      <c r="AS98" s="1">
        <f t="shared" si="94"/>
        <v>0.13</v>
      </c>
      <c r="AT98" s="2">
        <f t="shared" si="95"/>
        <v>35.4166666666667</v>
      </c>
      <c r="AU98" s="1">
        <f t="shared" si="96"/>
        <v>11151.6035686829</v>
      </c>
    </row>
    <row r="99" s="1" customFormat="1" spans="1:47">
      <c r="A99" s="6"/>
      <c r="B99" s="6"/>
      <c r="C99" s="9">
        <v>8</v>
      </c>
      <c r="D99" s="12">
        <v>27.2505652864516</v>
      </c>
      <c r="E99" s="13">
        <f t="shared" si="97"/>
        <v>27.4264473890323</v>
      </c>
      <c r="F99" s="9" t="s">
        <v>107</v>
      </c>
      <c r="G99" s="6">
        <v>9</v>
      </c>
      <c r="H99" s="11">
        <f t="shared" si="80"/>
        <v>27.2505652864516</v>
      </c>
      <c r="I99" s="11">
        <f t="shared" si="81"/>
        <v>300.400565286452</v>
      </c>
      <c r="J99" s="11">
        <f t="shared" si="82"/>
        <v>0.442131538588331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0.197333980830448</v>
      </c>
      <c r="P99" s="11">
        <f t="shared" si="85"/>
        <v>0.0872475765603264</v>
      </c>
      <c r="Q99" s="16">
        <f t="shared" si="86"/>
        <v>0.0113421849528424</v>
      </c>
      <c r="R99" s="11">
        <f t="shared" si="87"/>
        <v>0.0098696</v>
      </c>
      <c r="S99" s="17">
        <f t="shared" si="88"/>
        <v>1.14920411696953</v>
      </c>
      <c r="T99" s="3">
        <v>0.01</v>
      </c>
      <c r="U99" s="18">
        <f t="shared" si="89"/>
        <v>0.0114920411696953</v>
      </c>
      <c r="V99" s="17"/>
      <c r="W99" s="3"/>
      <c r="X99" s="18"/>
      <c r="Y99" s="19">
        <v>0.05</v>
      </c>
      <c r="Z99" s="3">
        <v>0.49</v>
      </c>
      <c r="AA99" s="20">
        <f t="shared" si="90"/>
        <v>0.0245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0.02</v>
      </c>
      <c r="AO99" s="3">
        <v>0.5</v>
      </c>
      <c r="AP99" s="3">
        <f t="shared" si="91"/>
        <v>0.01</v>
      </c>
      <c r="AQ99" s="1">
        <f t="shared" si="92"/>
        <v>0.0459920411696953</v>
      </c>
      <c r="AR99" s="25">
        <f t="shared" si="93"/>
        <v>7.592</v>
      </c>
      <c r="AS99" s="1">
        <f t="shared" si="94"/>
        <v>0.13</v>
      </c>
      <c r="AT99" s="2">
        <f t="shared" si="95"/>
        <v>35.4166666666667</v>
      </c>
      <c r="AU99" s="1">
        <f t="shared" si="96"/>
        <v>10771.2156961016</v>
      </c>
    </row>
    <row r="100" s="1" customFormat="1" spans="1:47">
      <c r="A100" s="6"/>
      <c r="B100" s="6"/>
      <c r="C100" s="9">
        <v>9</v>
      </c>
      <c r="D100" s="12">
        <v>22.0116829496667</v>
      </c>
      <c r="E100" s="13">
        <f t="shared" si="97"/>
        <v>27.2505652864516</v>
      </c>
      <c r="F100" s="9" t="s">
        <v>107</v>
      </c>
      <c r="G100" s="6">
        <v>10</v>
      </c>
      <c r="H100" s="11">
        <f t="shared" si="80"/>
        <v>22.0116829496667</v>
      </c>
      <c r="I100" s="11">
        <f t="shared" si="81"/>
        <v>295.161682949667</v>
      </c>
      <c r="J100" s="11">
        <f t="shared" si="82"/>
        <v>0.248715170583407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0.186006404270122</v>
      </c>
      <c r="P100" s="11">
        <f t="shared" si="85"/>
        <v>0.0462626145676495</v>
      </c>
      <c r="Q100" s="16">
        <f t="shared" si="86"/>
        <v>0.00601413989379443</v>
      </c>
      <c r="R100" s="11">
        <f t="shared" si="87"/>
        <v>0.0098696</v>
      </c>
      <c r="S100" s="17">
        <f t="shared" si="88"/>
        <v>0.60936004435787</v>
      </c>
      <c r="T100" s="3">
        <v>0.01</v>
      </c>
      <c r="U100" s="18">
        <f t="shared" si="89"/>
        <v>0.0060936004435787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0.0331936004435787</v>
      </c>
      <c r="AR100" s="25">
        <f t="shared" si="93"/>
        <v>7.592</v>
      </c>
      <c r="AS100" s="1">
        <f t="shared" si="94"/>
        <v>0.13</v>
      </c>
      <c r="AT100" s="2">
        <f t="shared" si="95"/>
        <v>35.4166666666667</v>
      </c>
      <c r="AU100" s="1">
        <f t="shared" si="96"/>
        <v>7773.8543672983</v>
      </c>
    </row>
    <row r="101" s="1" customFormat="1" spans="1:47">
      <c r="A101" s="6"/>
      <c r="B101" s="6"/>
      <c r="C101" s="9">
        <v>10</v>
      </c>
      <c r="D101" s="12">
        <v>16.4374360383871</v>
      </c>
      <c r="E101" s="13">
        <f t="shared" si="97"/>
        <v>22.0116829496667</v>
      </c>
      <c r="F101" s="9" t="s">
        <v>107</v>
      </c>
      <c r="G101" s="6">
        <v>11</v>
      </c>
      <c r="H101" s="11">
        <f t="shared" si="80"/>
        <v>16.4374360383871</v>
      </c>
      <c r="I101" s="11">
        <f t="shared" si="81"/>
        <v>289.587436038387</v>
      </c>
      <c r="J101" s="11">
        <f t="shared" si="82"/>
        <v>0.131805202439165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0.132756600217349</v>
      </c>
      <c r="O101" s="11">
        <f t="shared" si="98"/>
        <v>0.0829071894851236</v>
      </c>
      <c r="P101" s="11">
        <f t="shared" si="85"/>
        <v>0.0109275988937489</v>
      </c>
      <c r="Q101" s="16">
        <f t="shared" si="86"/>
        <v>0.00142058785618736</v>
      </c>
      <c r="R101" s="11">
        <f t="shared" si="87"/>
        <v>0.0098696</v>
      </c>
      <c r="S101" s="17">
        <f t="shared" si="88"/>
        <v>0.143935707241161</v>
      </c>
      <c r="T101" s="3">
        <v>0.01</v>
      </c>
      <c r="U101" s="18">
        <f t="shared" si="89"/>
        <v>0.00143935707241161</v>
      </c>
      <c r="V101" s="17"/>
      <c r="W101" s="3"/>
      <c r="X101" s="18"/>
      <c r="Y101" s="19">
        <v>0.04</v>
      </c>
      <c r="Z101" s="3">
        <v>0.49</v>
      </c>
      <c r="AA101" s="20">
        <f t="shared" si="90"/>
        <v>0.0196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0.0285393570724116</v>
      </c>
      <c r="AR101" s="25">
        <f t="shared" si="93"/>
        <v>7.592</v>
      </c>
      <c r="AS101" s="1">
        <f t="shared" si="94"/>
        <v>0.13</v>
      </c>
      <c r="AT101" s="2">
        <f t="shared" si="95"/>
        <v>35.4166666666667</v>
      </c>
      <c r="AU101" s="1">
        <f t="shared" si="96"/>
        <v>6683.84274837446</v>
      </c>
    </row>
    <row r="102" s="1" customFormat="1" spans="1:48">
      <c r="A102" s="6"/>
      <c r="B102" s="6"/>
      <c r="C102" s="9">
        <v>11</v>
      </c>
      <c r="D102" s="12">
        <v>12.0045525503667</v>
      </c>
      <c r="E102" s="13">
        <f t="shared" si="97"/>
        <v>16.4374360383871</v>
      </c>
      <c r="F102" s="9" t="s">
        <v>109</v>
      </c>
      <c r="G102" s="6">
        <v>12</v>
      </c>
      <c r="H102" s="11">
        <f t="shared" si="80"/>
        <v>12.0045525503667</v>
      </c>
      <c r="I102" s="11">
        <f t="shared" si="81"/>
        <v>285.154552550367</v>
      </c>
      <c r="J102" s="11">
        <f t="shared" si="82"/>
        <v>0.0781505944715544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0.147899590591375</v>
      </c>
      <c r="P102" s="11">
        <f t="shared" si="85"/>
        <v>0.0115584409268154</v>
      </c>
      <c r="Q102" s="16">
        <f t="shared" si="86"/>
        <v>0.00150259732048601</v>
      </c>
      <c r="R102" s="11">
        <f t="shared" si="87"/>
        <v>0.0098696</v>
      </c>
      <c r="S102" s="17">
        <f t="shared" si="88"/>
        <v>0.152245006939087</v>
      </c>
      <c r="T102" s="3">
        <v>0.01</v>
      </c>
      <c r="U102" s="18">
        <f t="shared" si="89"/>
        <v>0.00152245006939087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0.0163224500693909</v>
      </c>
      <c r="AR102" s="25">
        <f t="shared" si="93"/>
        <v>7.592</v>
      </c>
      <c r="AS102" s="1">
        <f t="shared" si="94"/>
        <v>0.13</v>
      </c>
      <c r="AT102" s="2">
        <f t="shared" si="95"/>
        <v>35.4166666666667</v>
      </c>
      <c r="AU102" s="1">
        <f t="shared" si="96"/>
        <v>3822.67509584033</v>
      </c>
      <c r="AV102" s="1">
        <f>SUM(AU91:AU102)</f>
        <v>88246.1672142056</v>
      </c>
    </row>
    <row r="103" s="1" customFormat="1" spans="1:46">
      <c r="A103" s="6"/>
      <c r="B103" s="6"/>
      <c r="C103" s="9">
        <v>12</v>
      </c>
      <c r="D103" s="12">
        <v>7.18929378503226</v>
      </c>
      <c r="E103" s="13">
        <f t="shared" si="97"/>
        <v>12.0045525503667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8</v>
      </c>
      <c r="E107" s="9"/>
      <c r="F107" s="9"/>
      <c r="G107" s="6">
        <v>1</v>
      </c>
      <c r="H107" s="11">
        <f t="shared" ref="H107:H118" si="99">E108</f>
        <v>8</v>
      </c>
      <c r="I107" s="11">
        <f t="shared" ref="I107:I118" si="100">H107+273.15</f>
        <v>281.15</v>
      </c>
      <c r="J107" s="11">
        <f t="shared" ref="J107:J118" si="101">EXP(($C$18*(I107-$C$16))/($C$19*I107*$C$16))</f>
        <v>0.0480520561620816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0.132752694778141</v>
      </c>
      <c r="Q107" s="16">
        <f t="shared" ref="Q107:Q118" si="105">P107*$B$109</f>
        <v>0.0384982814856607</v>
      </c>
      <c r="R107" s="11">
        <f t="shared" ref="R107:R118" si="106">L107*$B$109</f>
        <v>0.80117865</v>
      </c>
      <c r="S107" s="17">
        <f t="shared" ref="S107:S118" si="107">Q107/R107</f>
        <v>0.0480520561620816</v>
      </c>
      <c r="T107" s="3">
        <v>0.27</v>
      </c>
      <c r="U107" s="18">
        <f t="shared" ref="U107:U118" si="108">S107*T107</f>
        <v>0.012974055163762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0.228920858918319</v>
      </c>
      <c r="AC107" s="25">
        <f t="shared" ref="AC107:AC118" si="110">$B$107/12</f>
        <v>10.2321666666667</v>
      </c>
      <c r="AD107" s="1">
        <f t="shared" ref="AD107:AD118" si="111">$B$109</f>
        <v>0.29</v>
      </c>
      <c r="AE107" s="26">
        <f t="shared" ref="AE107:AE118" si="112">$E$9/12</f>
        <v>235.849166666667</v>
      </c>
      <c r="AF107" s="1">
        <f t="shared" ref="AF107:AF118" si="113">AE107*10000*AC107*AB107</f>
        <v>5524428.0071424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7.27862674380645</v>
      </c>
      <c r="E108" s="13">
        <f t="shared" ref="E108:E119" si="114">D107</f>
        <v>8</v>
      </c>
      <c r="F108" s="9" t="s">
        <v>107</v>
      </c>
      <c r="G108" s="6">
        <v>2</v>
      </c>
      <c r="H108" s="11">
        <f t="shared" si="99"/>
        <v>7.27862674380645</v>
      </c>
      <c r="I108" s="11">
        <f t="shared" si="100"/>
        <v>280.428626743806</v>
      </c>
      <c r="J108" s="11">
        <f t="shared" si="101"/>
        <v>0.0439563771803392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5.39261730522186</v>
      </c>
      <c r="P108" s="11">
        <f t="shared" si="104"/>
        <v>0.237039920257556</v>
      </c>
      <c r="Q108" s="16">
        <f t="shared" si="105"/>
        <v>0.0687415768746913</v>
      </c>
      <c r="R108" s="11">
        <f t="shared" si="106"/>
        <v>0.80117865</v>
      </c>
      <c r="S108" s="17">
        <f t="shared" si="107"/>
        <v>0.085800560055727</v>
      </c>
      <c r="T108" s="3">
        <v>0.27</v>
      </c>
      <c r="U108" s="18">
        <f t="shared" si="108"/>
        <v>0.0231661512150463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0.230901183181084</v>
      </c>
      <c r="AC108" s="25">
        <f t="shared" si="110"/>
        <v>10.2321666666667</v>
      </c>
      <c r="AD108" s="1">
        <f t="shared" si="111"/>
        <v>0.29</v>
      </c>
      <c r="AE108" s="26">
        <f t="shared" si="112"/>
        <v>235.849166666667</v>
      </c>
      <c r="AF108" s="1">
        <f t="shared" si="113"/>
        <v>5572218.14244127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7.65988067825</v>
      </c>
      <c r="E109" s="13">
        <f t="shared" si="114"/>
        <v>7.27862674380645</v>
      </c>
      <c r="F109" s="9" t="s">
        <v>107</v>
      </c>
      <c r="G109" s="6">
        <v>3</v>
      </c>
      <c r="H109" s="11">
        <f t="shared" si="99"/>
        <v>7.65988067825</v>
      </c>
      <c r="I109" s="11">
        <f t="shared" si="100"/>
        <v>280.80988067825</v>
      </c>
      <c r="J109" s="11">
        <f t="shared" si="101"/>
        <v>0.0460781258046113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7.9182623849643</v>
      </c>
      <c r="P109" s="11">
        <f t="shared" si="104"/>
        <v>0.364858690328307</v>
      </c>
      <c r="Q109" s="16">
        <f t="shared" si="105"/>
        <v>0.105809020195209</v>
      </c>
      <c r="R109" s="11">
        <f t="shared" si="106"/>
        <v>0.80117865</v>
      </c>
      <c r="S109" s="17">
        <f t="shared" si="107"/>
        <v>0.132066699724473</v>
      </c>
      <c r="T109" s="3">
        <v>0.27</v>
      </c>
      <c r="U109" s="18">
        <f t="shared" si="108"/>
        <v>0.0356580089256078</v>
      </c>
      <c r="V109" s="3">
        <v>220.1</v>
      </c>
      <c r="W109" s="20">
        <v>12.1</v>
      </c>
      <c r="X109" s="20">
        <v>4.5</v>
      </c>
      <c r="Y109" s="20">
        <v>1.5</v>
      </c>
      <c r="Z109" s="20">
        <v>6.8</v>
      </c>
      <c r="AA109" s="3">
        <v>30.2</v>
      </c>
      <c r="AB109" s="2">
        <f t="shared" si="109"/>
        <v>0.282128351134246</v>
      </c>
      <c r="AC109" s="25">
        <f t="shared" si="110"/>
        <v>10.2321666666667</v>
      </c>
      <c r="AD109" s="1">
        <f t="shared" si="111"/>
        <v>0.29</v>
      </c>
      <c r="AE109" s="26">
        <f t="shared" si="112"/>
        <v>235.849166666667</v>
      </c>
      <c r="AF109" s="1">
        <f t="shared" si="113"/>
        <v>6808456.73906481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10.8782013929677</v>
      </c>
      <c r="E110" s="13">
        <f t="shared" si="114"/>
        <v>7.65988067825</v>
      </c>
      <c r="F110" s="9" t="s">
        <v>107</v>
      </c>
      <c r="G110" s="6">
        <v>4</v>
      </c>
      <c r="H110" s="11">
        <f t="shared" si="99"/>
        <v>10.8782013929677</v>
      </c>
      <c r="I110" s="11">
        <f t="shared" si="100"/>
        <v>284.028201392968</v>
      </c>
      <c r="J110" s="11">
        <f t="shared" si="101"/>
        <v>0.0682534907589407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10.316088694636</v>
      </c>
      <c r="P110" s="11">
        <f t="shared" si="104"/>
        <v>0.70410906438775</v>
      </c>
      <c r="Q110" s="16">
        <f t="shared" si="105"/>
        <v>0.204191628672448</v>
      </c>
      <c r="R110" s="11">
        <f t="shared" si="106"/>
        <v>0.80117865</v>
      </c>
      <c r="S110" s="17">
        <f t="shared" si="107"/>
        <v>0.254864041462472</v>
      </c>
      <c r="T110" s="3">
        <v>0.27</v>
      </c>
      <c r="U110" s="18">
        <f t="shared" si="108"/>
        <v>0.0688132911948675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0.288570422479163</v>
      </c>
      <c r="AC110" s="25">
        <f t="shared" si="110"/>
        <v>10.2321666666667</v>
      </c>
      <c r="AD110" s="1">
        <f t="shared" si="111"/>
        <v>0.29</v>
      </c>
      <c r="AE110" s="26">
        <f t="shared" si="112"/>
        <v>235.849166666667</v>
      </c>
      <c r="AF110" s="1">
        <f t="shared" si="113"/>
        <v>6963919.8957646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17.035352455</v>
      </c>
      <c r="E111" s="13">
        <f t="shared" si="114"/>
        <v>10.8782013929677</v>
      </c>
      <c r="F111" s="9" t="s">
        <v>107</v>
      </c>
      <c r="G111" s="6">
        <v>5</v>
      </c>
      <c r="H111" s="11">
        <f t="shared" si="99"/>
        <v>17.035352455</v>
      </c>
      <c r="I111" s="11">
        <f t="shared" si="100"/>
        <v>290.185352455</v>
      </c>
      <c r="J111" s="11">
        <f t="shared" si="101"/>
        <v>0.141260259705191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9.13138064873583</v>
      </c>
      <c r="O111" s="11">
        <f t="shared" si="115"/>
        <v>3.24328398151241</v>
      </c>
      <c r="P111" s="11">
        <f t="shared" si="104"/>
        <v>0.45814713752613</v>
      </c>
      <c r="Q111" s="16">
        <f t="shared" si="105"/>
        <v>0.132862669882578</v>
      </c>
      <c r="R111" s="11">
        <f t="shared" si="106"/>
        <v>0.80117865</v>
      </c>
      <c r="S111" s="17">
        <f t="shared" si="107"/>
        <v>0.165834012030373</v>
      </c>
      <c r="T111" s="3">
        <v>0.27</v>
      </c>
      <c r="U111" s="18">
        <f t="shared" si="108"/>
        <v>0.0447751832482007</v>
      </c>
      <c r="V111" s="3">
        <v>229.1</v>
      </c>
      <c r="W111" s="20">
        <v>15.1</v>
      </c>
      <c r="X111" s="20">
        <v>6</v>
      </c>
      <c r="Y111" s="20">
        <v>3</v>
      </c>
      <c r="Z111" s="20">
        <v>7</v>
      </c>
      <c r="AA111" s="3">
        <v>30.2</v>
      </c>
      <c r="AB111" s="2">
        <f t="shared" si="109"/>
        <v>0.299099818105125</v>
      </c>
      <c r="AC111" s="25">
        <f t="shared" si="110"/>
        <v>10.2321666666667</v>
      </c>
      <c r="AD111" s="1">
        <f t="shared" si="111"/>
        <v>0.29</v>
      </c>
      <c r="AE111" s="26">
        <f t="shared" si="112"/>
        <v>235.849166666667</v>
      </c>
      <c r="AF111" s="1">
        <f t="shared" si="113"/>
        <v>7218020.32317522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20.1993019832258</v>
      </c>
      <c r="E112" s="13">
        <f t="shared" si="114"/>
        <v>17.035352455</v>
      </c>
      <c r="F112" s="9" t="s">
        <v>109</v>
      </c>
      <c r="G112" s="6">
        <v>6</v>
      </c>
      <c r="H112" s="11">
        <f t="shared" si="99"/>
        <v>20.1993019832258</v>
      </c>
      <c r="I112" s="11">
        <f t="shared" si="100"/>
        <v>293.349301983226</v>
      </c>
      <c r="J112" s="11">
        <f t="shared" si="101"/>
        <v>0.202856903402538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5.54782184398628</v>
      </c>
      <c r="P112" s="11">
        <f t="shared" si="104"/>
        <v>1.12541395990002</v>
      </c>
      <c r="Q112" s="16">
        <f t="shared" si="105"/>
        <v>0.326370048371004</v>
      </c>
      <c r="R112" s="11">
        <f t="shared" si="106"/>
        <v>0.80117865</v>
      </c>
      <c r="S112" s="17">
        <f t="shared" si="107"/>
        <v>0.407362388364948</v>
      </c>
      <c r="T112" s="3">
        <v>0.27</v>
      </c>
      <c r="U112" s="18">
        <f t="shared" si="108"/>
        <v>0.109987844858536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0.311770638256014</v>
      </c>
      <c r="AC112" s="25">
        <f t="shared" si="110"/>
        <v>10.2321666666667</v>
      </c>
      <c r="AD112" s="1">
        <f t="shared" si="111"/>
        <v>0.29</v>
      </c>
      <c r="AE112" s="26">
        <f t="shared" si="112"/>
        <v>235.849166666667</v>
      </c>
      <c r="AF112" s="1">
        <f t="shared" si="113"/>
        <v>7523798.63470954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22.589361915</v>
      </c>
      <c r="E113" s="13">
        <f t="shared" si="114"/>
        <v>20.1993019832258</v>
      </c>
      <c r="F113" s="9" t="s">
        <v>107</v>
      </c>
      <c r="G113" s="6">
        <v>7</v>
      </c>
      <c r="H113" s="11">
        <f t="shared" si="99"/>
        <v>22.589361915</v>
      </c>
      <c r="I113" s="11">
        <f t="shared" si="100"/>
        <v>295.739361915</v>
      </c>
      <c r="J113" s="11">
        <f t="shared" si="101"/>
        <v>0.265269167362691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7.18509288408627</v>
      </c>
      <c r="P113" s="11">
        <f t="shared" si="104"/>
        <v>1.90598360678516</v>
      </c>
      <c r="Q113" s="16">
        <f t="shared" si="105"/>
        <v>0.552735245967696</v>
      </c>
      <c r="R113" s="11">
        <f t="shared" si="106"/>
        <v>0.80117865</v>
      </c>
      <c r="S113" s="17">
        <f t="shared" si="107"/>
        <v>0.689902615312697</v>
      </c>
      <c r="T113" s="3">
        <v>0.27</v>
      </c>
      <c r="U113" s="18">
        <f t="shared" si="108"/>
        <v>0.186273706134428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0.326592981101919</v>
      </c>
      <c r="AC113" s="25">
        <f t="shared" si="110"/>
        <v>10.2321666666667</v>
      </c>
      <c r="AD113" s="1">
        <f t="shared" si="111"/>
        <v>0.29</v>
      </c>
      <c r="AE113" s="26">
        <f t="shared" si="112"/>
        <v>235.849166666667</v>
      </c>
      <c r="AF113" s="1">
        <f t="shared" si="113"/>
        <v>7881498.52425349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27.4264473890323</v>
      </c>
      <c r="E114" s="13">
        <f t="shared" si="114"/>
        <v>22.589361915</v>
      </c>
      <c r="F114" s="9" t="s">
        <v>107</v>
      </c>
      <c r="G114" s="6">
        <v>8</v>
      </c>
      <c r="H114" s="11">
        <f t="shared" si="99"/>
        <v>27.4264473890323</v>
      </c>
      <c r="I114" s="11">
        <f t="shared" si="100"/>
        <v>300.576447389032</v>
      </c>
      <c r="J114" s="11">
        <f t="shared" si="101"/>
        <v>0.45059714740982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8.04179427730111</v>
      </c>
      <c r="P114" s="11">
        <f t="shared" si="104"/>
        <v>3.62360956140849</v>
      </c>
      <c r="Q114" s="16">
        <f t="shared" si="105"/>
        <v>1.05084677280846</v>
      </c>
      <c r="R114" s="11">
        <f t="shared" si="106"/>
        <v>0.80117865</v>
      </c>
      <c r="S114" s="17">
        <f t="shared" si="107"/>
        <v>1.3116260309838</v>
      </c>
      <c r="T114" s="3">
        <v>0.27</v>
      </c>
      <c r="U114" s="18">
        <f t="shared" si="108"/>
        <v>0.354139028365627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0.359209213211441</v>
      </c>
      <c r="AC114" s="25">
        <f t="shared" si="110"/>
        <v>10.2321666666667</v>
      </c>
      <c r="AD114" s="1">
        <f t="shared" si="111"/>
        <v>0.29</v>
      </c>
      <c r="AE114" s="26">
        <f t="shared" si="112"/>
        <v>235.849166666667</v>
      </c>
      <c r="AF114" s="1">
        <f t="shared" si="113"/>
        <v>8668609.08728695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27.2505652864516</v>
      </c>
      <c r="E115" s="13">
        <f t="shared" si="114"/>
        <v>27.4264473890323</v>
      </c>
      <c r="F115" s="9" t="s">
        <v>107</v>
      </c>
      <c r="G115" s="6">
        <v>9</v>
      </c>
      <c r="H115" s="11">
        <f t="shared" si="99"/>
        <v>27.2505652864516</v>
      </c>
      <c r="I115" s="11">
        <f t="shared" si="100"/>
        <v>300.400565286452</v>
      </c>
      <c r="J115" s="11">
        <f t="shared" si="101"/>
        <v>0.442131538588331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7.18086971589261</v>
      </c>
      <c r="P115" s="11">
        <f t="shared" si="104"/>
        <v>3.17488897588995</v>
      </c>
      <c r="Q115" s="16">
        <f t="shared" si="105"/>
        <v>0.920717803008086</v>
      </c>
      <c r="R115" s="11">
        <f t="shared" si="106"/>
        <v>0.80117865</v>
      </c>
      <c r="S115" s="17">
        <f t="shared" si="107"/>
        <v>1.14920411696953</v>
      </c>
      <c r="T115" s="3">
        <v>0.27</v>
      </c>
      <c r="U115" s="18">
        <f t="shared" si="108"/>
        <v>0.310285111581772</v>
      </c>
      <c r="V115" s="3">
        <v>229.1</v>
      </c>
      <c r="W115" s="20">
        <v>15.1</v>
      </c>
      <c r="X115" s="20">
        <v>6</v>
      </c>
      <c r="Y115" s="20">
        <v>3</v>
      </c>
      <c r="Z115" s="20">
        <v>7</v>
      </c>
      <c r="AA115" s="3">
        <v>30.2</v>
      </c>
      <c r="AB115" s="2">
        <f t="shared" si="109"/>
        <v>0.350688397180338</v>
      </c>
      <c r="AC115" s="25">
        <f t="shared" si="110"/>
        <v>10.2321666666667</v>
      </c>
      <c r="AD115" s="1">
        <f t="shared" si="111"/>
        <v>0.29</v>
      </c>
      <c r="AE115" s="26">
        <f t="shared" si="112"/>
        <v>235.849166666667</v>
      </c>
      <c r="AF115" s="1">
        <f t="shared" si="113"/>
        <v>8462980.66640666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22.0116829496667</v>
      </c>
      <c r="E116" s="13">
        <f t="shared" si="114"/>
        <v>27.2505652864516</v>
      </c>
      <c r="F116" s="9" t="s">
        <v>107</v>
      </c>
      <c r="G116" s="6">
        <v>10</v>
      </c>
      <c r="H116" s="11">
        <f t="shared" si="99"/>
        <v>22.0116829496667</v>
      </c>
      <c r="I116" s="11">
        <f t="shared" si="100"/>
        <v>295.161682949667</v>
      </c>
      <c r="J116" s="11">
        <f t="shared" si="101"/>
        <v>0.248715170583407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6.76866574000266</v>
      </c>
      <c r="P116" s="11">
        <f t="shared" si="104"/>
        <v>1.68346985414682</v>
      </c>
      <c r="Q116" s="16">
        <f t="shared" si="105"/>
        <v>0.488206257702578</v>
      </c>
      <c r="R116" s="11">
        <f t="shared" si="106"/>
        <v>0.80117865</v>
      </c>
      <c r="S116" s="17">
        <f t="shared" si="107"/>
        <v>0.60936004435787</v>
      </c>
      <c r="T116" s="3">
        <v>0.27</v>
      </c>
      <c r="U116" s="18">
        <f t="shared" si="108"/>
        <v>0.164527211976625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0.307167637287058</v>
      </c>
      <c r="AC116" s="25">
        <f t="shared" si="110"/>
        <v>10.2321666666667</v>
      </c>
      <c r="AD116" s="1">
        <f t="shared" si="111"/>
        <v>0.29</v>
      </c>
      <c r="AE116" s="26">
        <f t="shared" si="112"/>
        <v>235.849166666667</v>
      </c>
      <c r="AF116" s="1">
        <f t="shared" si="113"/>
        <v>7412716.80673652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16.4374360383871</v>
      </c>
      <c r="E117" s="13">
        <f t="shared" si="114"/>
        <v>22.0116829496667</v>
      </c>
      <c r="F117" s="9" t="s">
        <v>107</v>
      </c>
      <c r="G117" s="6">
        <v>11</v>
      </c>
      <c r="H117" s="11">
        <f t="shared" si="99"/>
        <v>16.4374360383871</v>
      </c>
      <c r="I117" s="11">
        <f t="shared" si="100"/>
        <v>289.587436038387</v>
      </c>
      <c r="J117" s="11">
        <f t="shared" si="101"/>
        <v>0.131805202439165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4.83093609156305</v>
      </c>
      <c r="O117" s="11">
        <f t="shared" si="115"/>
        <v>3.01694479429279</v>
      </c>
      <c r="P117" s="11">
        <f t="shared" si="104"/>
        <v>0.397649019359546</v>
      </c>
      <c r="Q117" s="16">
        <f t="shared" si="105"/>
        <v>0.115318215614268</v>
      </c>
      <c r="R117" s="11">
        <f t="shared" si="106"/>
        <v>0.80117865</v>
      </c>
      <c r="S117" s="17">
        <f t="shared" si="107"/>
        <v>0.143935707241161</v>
      </c>
      <c r="T117" s="3">
        <v>0.27</v>
      </c>
      <c r="U117" s="18">
        <f t="shared" si="108"/>
        <v>0.0388626409551134</v>
      </c>
      <c r="V117" s="3">
        <v>220.1</v>
      </c>
      <c r="W117" s="20">
        <v>12.1</v>
      </c>
      <c r="X117" s="20">
        <v>4.5</v>
      </c>
      <c r="Y117" s="20">
        <v>1.5</v>
      </c>
      <c r="Z117" s="20">
        <v>6.8</v>
      </c>
      <c r="AA117" s="3">
        <v>30.2</v>
      </c>
      <c r="AB117" s="2">
        <f t="shared" si="109"/>
        <v>0.282751011137579</v>
      </c>
      <c r="AC117" s="25">
        <f t="shared" si="110"/>
        <v>10.2321666666667</v>
      </c>
      <c r="AD117" s="1">
        <f t="shared" si="111"/>
        <v>0.29</v>
      </c>
      <c r="AE117" s="26">
        <f t="shared" si="112"/>
        <v>235.849166666667</v>
      </c>
      <c r="AF117" s="1">
        <f t="shared" si="113"/>
        <v>6823483.06902702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12.0045525503667</v>
      </c>
      <c r="E118" s="13">
        <f t="shared" si="114"/>
        <v>16.4374360383871</v>
      </c>
      <c r="F118" s="9" t="s">
        <v>109</v>
      </c>
      <c r="G118" s="6">
        <v>12</v>
      </c>
      <c r="H118" s="11">
        <f t="shared" si="99"/>
        <v>12.0045525503667</v>
      </c>
      <c r="I118" s="11">
        <f t="shared" si="100"/>
        <v>285.154552550367</v>
      </c>
      <c r="J118" s="11">
        <f t="shared" si="101"/>
        <v>0.0781505944715544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5.38198077493325</v>
      </c>
      <c r="P118" s="11">
        <f t="shared" si="104"/>
        <v>0.42060499699551</v>
      </c>
      <c r="Q118" s="16">
        <f t="shared" si="105"/>
        <v>0.121975449128698</v>
      </c>
      <c r="R118" s="11">
        <f t="shared" si="106"/>
        <v>0.80117865</v>
      </c>
      <c r="S118" s="17">
        <f t="shared" si="107"/>
        <v>0.152245006939086</v>
      </c>
      <c r="T118" s="3">
        <v>0.27</v>
      </c>
      <c r="U118" s="18">
        <f t="shared" si="108"/>
        <v>0.0411061518735533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0.234386925309031</v>
      </c>
      <c r="AC118" s="25">
        <f t="shared" si="110"/>
        <v>10.2321666666667</v>
      </c>
      <c r="AD118" s="1">
        <f t="shared" si="111"/>
        <v>0.29</v>
      </c>
      <c r="AE118" s="26">
        <f t="shared" si="112"/>
        <v>235.849166666667</v>
      </c>
      <c r="AF118" s="1">
        <f t="shared" si="113"/>
        <v>5656337.74398524</v>
      </c>
      <c r="AG118" s="1">
        <f>SUM(AF107:AF118)</f>
        <v>84516467.6399937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7.18929378503226</v>
      </c>
      <c r="E119" s="13">
        <f t="shared" si="114"/>
        <v>12.0045525503667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8</v>
      </c>
      <c r="E123" s="9"/>
      <c r="F123" s="9"/>
      <c r="G123" s="6">
        <v>1</v>
      </c>
      <c r="H123" s="11">
        <f t="shared" ref="H123:H134" si="116">E124</f>
        <v>8</v>
      </c>
      <c r="I123" s="11">
        <f t="shared" ref="I123:I134" si="117">H123+273.15</f>
        <v>281.15</v>
      </c>
      <c r="J123" s="11">
        <f t="shared" ref="J123:J134" si="118">EXP(($C$18*(I123-$C$16))/($C$19*I123*$C$16))</f>
        <v>0.0480520561620816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0.0250456927128002</v>
      </c>
      <c r="Q123" s="16">
        <f t="shared" ref="Q123:Q134" si="122">P123*$B$125</f>
        <v>0.00651188010532805</v>
      </c>
      <c r="R123" s="11">
        <f t="shared" ref="R123:R134" si="123">L123*$B$125</f>
        <v>0.1355172</v>
      </c>
      <c r="S123" s="17">
        <f t="shared" ref="S123:S134" si="124">Q123/R123</f>
        <v>0.0480520561620816</v>
      </c>
      <c r="T123" s="3">
        <v>0.01</v>
      </c>
      <c r="U123" s="18">
        <f t="shared" ref="U123:U134" si="125">S123*T123</f>
        <v>0.000480520561620816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0.00597052056162082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79.2</v>
      </c>
      <c r="AX123" s="1">
        <f t="shared" ref="AX123:AX134" si="132">AW123*10000*AV123*0.67*AU123*AT123</f>
        <v>42934.5190664833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7.27862674380645</v>
      </c>
      <c r="E124" s="13">
        <f t="shared" ref="E124:E135" si="133">D123</f>
        <v>8</v>
      </c>
      <c r="F124" s="9" t="s">
        <v>107</v>
      </c>
      <c r="G124" s="6">
        <v>2</v>
      </c>
      <c r="H124" s="11">
        <f t="shared" si="116"/>
        <v>7.27862674380645</v>
      </c>
      <c r="I124" s="11">
        <f t="shared" si="117"/>
        <v>280.428626743806</v>
      </c>
      <c r="J124" s="11">
        <f t="shared" si="118"/>
        <v>0.0439563771803392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1.0173943072872</v>
      </c>
      <c r="P124" s="11">
        <f t="shared" si="121"/>
        <v>0.044720967912246</v>
      </c>
      <c r="Q124" s="16">
        <f t="shared" si="122"/>
        <v>0.011627451657184</v>
      </c>
      <c r="R124" s="11">
        <f t="shared" si="123"/>
        <v>0.1355172</v>
      </c>
      <c r="S124" s="17">
        <f t="shared" si="124"/>
        <v>0.085800560055727</v>
      </c>
      <c r="T124" s="3">
        <v>0.01</v>
      </c>
      <c r="U124" s="18">
        <f t="shared" si="125"/>
        <v>0.00085800560055727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0.00634800560055727</v>
      </c>
      <c r="AU124" s="25">
        <f t="shared" si="129"/>
        <v>52.122</v>
      </c>
      <c r="AV124" s="1">
        <f t="shared" si="130"/>
        <v>0.26</v>
      </c>
      <c r="AW124" s="2">
        <f t="shared" si="131"/>
        <v>79.2</v>
      </c>
      <c r="AX124" s="1">
        <f t="shared" si="132"/>
        <v>45649.0459547601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7.65988067825</v>
      </c>
      <c r="E125" s="13">
        <f t="shared" si="133"/>
        <v>7.27862674380645</v>
      </c>
      <c r="F125" s="9" t="s">
        <v>107</v>
      </c>
      <c r="G125" s="6">
        <v>3</v>
      </c>
      <c r="H125" s="11">
        <f t="shared" si="116"/>
        <v>7.65988067825</v>
      </c>
      <c r="I125" s="11">
        <f t="shared" si="117"/>
        <v>280.80988067825</v>
      </c>
      <c r="J125" s="11">
        <f t="shared" si="118"/>
        <v>0.0460781258046113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1.49389333937495</v>
      </c>
      <c r="P125" s="11">
        <f t="shared" si="121"/>
        <v>0.0688358052303901</v>
      </c>
      <c r="Q125" s="16">
        <f t="shared" si="122"/>
        <v>0.0178973093599014</v>
      </c>
      <c r="R125" s="11">
        <f t="shared" si="123"/>
        <v>0.1355172</v>
      </c>
      <c r="S125" s="17">
        <f t="shared" si="124"/>
        <v>0.132066699724473</v>
      </c>
      <c r="T125" s="3">
        <v>0.01</v>
      </c>
      <c r="U125" s="18">
        <f t="shared" si="125"/>
        <v>0.00132066699724473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0.005</v>
      </c>
      <c r="AF125" s="3">
        <v>0.49</v>
      </c>
      <c r="AG125" s="18">
        <f t="shared" si="126"/>
        <v>0.00245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0.0112706669972447</v>
      </c>
      <c r="AU125" s="25">
        <f t="shared" si="129"/>
        <v>52.122</v>
      </c>
      <c r="AV125" s="1">
        <f t="shared" si="130"/>
        <v>0.26</v>
      </c>
      <c r="AW125" s="2">
        <f t="shared" si="131"/>
        <v>79.2</v>
      </c>
      <c r="AX125" s="1">
        <f t="shared" si="132"/>
        <v>81048.3210116981</v>
      </c>
    </row>
    <row r="126" s="1" customFormat="1" spans="1:50">
      <c r="A126" s="6"/>
      <c r="B126" s="6"/>
      <c r="C126" s="9">
        <v>3</v>
      </c>
      <c r="D126" s="12">
        <v>10.8782013929677</v>
      </c>
      <c r="E126" s="13">
        <f t="shared" si="133"/>
        <v>7.65988067825</v>
      </c>
      <c r="F126" s="9" t="s">
        <v>107</v>
      </c>
      <c r="G126" s="6">
        <v>4</v>
      </c>
      <c r="H126" s="11">
        <f t="shared" si="116"/>
        <v>10.8782013929677</v>
      </c>
      <c r="I126" s="11">
        <f t="shared" si="117"/>
        <v>284.028201392968</v>
      </c>
      <c r="J126" s="11">
        <f t="shared" si="118"/>
        <v>0.0682534907589407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1.94627753414456</v>
      </c>
      <c r="P126" s="11">
        <f t="shared" si="121"/>
        <v>0.13284023569107</v>
      </c>
      <c r="Q126" s="16">
        <f t="shared" si="122"/>
        <v>0.0345384612796782</v>
      </c>
      <c r="R126" s="11">
        <f t="shared" si="123"/>
        <v>0.1355172</v>
      </c>
      <c r="S126" s="17">
        <f t="shared" si="124"/>
        <v>0.254864041462472</v>
      </c>
      <c r="T126" s="3">
        <v>0.01</v>
      </c>
      <c r="U126" s="18">
        <f t="shared" si="125"/>
        <v>0.00254864041462472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0.005</v>
      </c>
      <c r="AF126" s="3">
        <v>0.49</v>
      </c>
      <c r="AG126" s="18">
        <f t="shared" si="126"/>
        <v>0.00245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0.0124986404146247</v>
      </c>
      <c r="AU126" s="25">
        <f t="shared" si="129"/>
        <v>52.122</v>
      </c>
      <c r="AV126" s="1">
        <f t="shared" si="130"/>
        <v>0.26</v>
      </c>
      <c r="AW126" s="2">
        <f t="shared" si="131"/>
        <v>79.2</v>
      </c>
      <c r="AX126" s="1">
        <f t="shared" si="132"/>
        <v>89878.7818664084</v>
      </c>
    </row>
    <row r="127" s="1" customFormat="1" spans="1:50">
      <c r="A127" s="6"/>
      <c r="B127" s="6"/>
      <c r="C127" s="9">
        <v>4</v>
      </c>
      <c r="D127" s="12">
        <v>17.035352455</v>
      </c>
      <c r="E127" s="13">
        <f t="shared" si="133"/>
        <v>10.8782013929677</v>
      </c>
      <c r="F127" s="9" t="s">
        <v>107</v>
      </c>
      <c r="G127" s="6">
        <v>5</v>
      </c>
      <c r="H127" s="11">
        <f t="shared" si="116"/>
        <v>17.035352455</v>
      </c>
      <c r="I127" s="11">
        <f t="shared" si="117"/>
        <v>290.185352455</v>
      </c>
      <c r="J127" s="11">
        <f t="shared" si="118"/>
        <v>0.141260259705191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1.72276543353082</v>
      </c>
      <c r="O127" s="11">
        <f t="shared" si="134"/>
        <v>0.611891864922675</v>
      </c>
      <c r="P127" s="11">
        <f t="shared" si="121"/>
        <v>0.0864360037504709</v>
      </c>
      <c r="Q127" s="16">
        <f t="shared" si="122"/>
        <v>0.0224733609751224</v>
      </c>
      <c r="R127" s="11">
        <f t="shared" si="123"/>
        <v>0.1355172</v>
      </c>
      <c r="S127" s="17">
        <f t="shared" si="124"/>
        <v>0.165834012030373</v>
      </c>
      <c r="T127" s="3">
        <v>0.01</v>
      </c>
      <c r="U127" s="18">
        <f t="shared" si="125"/>
        <v>0.00165834012030373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0.01</v>
      </c>
      <c r="AF127" s="3">
        <v>0.49</v>
      </c>
      <c r="AG127" s="18">
        <f t="shared" si="126"/>
        <v>0.0049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0.0165583401203037</v>
      </c>
      <c r="AU127" s="25">
        <f t="shared" si="129"/>
        <v>52.122</v>
      </c>
      <c r="AV127" s="1">
        <f t="shared" si="130"/>
        <v>0.26</v>
      </c>
      <c r="AW127" s="2">
        <f t="shared" si="131"/>
        <v>79.2</v>
      </c>
      <c r="AX127" s="1">
        <f t="shared" si="132"/>
        <v>119072.426309759</v>
      </c>
    </row>
    <row r="128" s="1" customFormat="1" spans="1:50">
      <c r="A128" s="6"/>
      <c r="B128" s="6"/>
      <c r="C128" s="9">
        <v>5</v>
      </c>
      <c r="D128" s="12">
        <v>20.1993019832258</v>
      </c>
      <c r="E128" s="13">
        <f t="shared" si="133"/>
        <v>17.035352455</v>
      </c>
      <c r="F128" s="9" t="s">
        <v>109</v>
      </c>
      <c r="G128" s="6">
        <v>6</v>
      </c>
      <c r="H128" s="11">
        <f t="shared" si="116"/>
        <v>20.1993019832258</v>
      </c>
      <c r="I128" s="11">
        <f t="shared" si="117"/>
        <v>293.349301983226</v>
      </c>
      <c r="J128" s="11">
        <f t="shared" si="118"/>
        <v>0.202856903402538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1.0466758611722</v>
      </c>
      <c r="P128" s="11">
        <f t="shared" si="121"/>
        <v>0.212325424063578</v>
      </c>
      <c r="Q128" s="16">
        <f t="shared" si="122"/>
        <v>0.0552046102565303</v>
      </c>
      <c r="R128" s="11">
        <f t="shared" si="123"/>
        <v>0.1355172</v>
      </c>
      <c r="S128" s="17">
        <f t="shared" si="124"/>
        <v>0.407362388364947</v>
      </c>
      <c r="T128" s="3">
        <v>0.01</v>
      </c>
      <c r="U128" s="18">
        <f t="shared" si="125"/>
        <v>0.00407362388364947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0.01</v>
      </c>
      <c r="AF128" s="3">
        <v>0.49</v>
      </c>
      <c r="AG128" s="18">
        <f t="shared" si="126"/>
        <v>0.0049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0.0189736238836495</v>
      </c>
      <c r="AU128" s="25">
        <f t="shared" si="129"/>
        <v>52.122</v>
      </c>
      <c r="AV128" s="1">
        <f t="shared" si="130"/>
        <v>0.26</v>
      </c>
      <c r="AW128" s="2">
        <f t="shared" si="131"/>
        <v>79.2</v>
      </c>
      <c r="AX128" s="1">
        <f t="shared" si="132"/>
        <v>136440.936428445</v>
      </c>
    </row>
    <row r="129" s="1" customFormat="1" spans="1:50">
      <c r="A129" s="6"/>
      <c r="B129" s="6"/>
      <c r="C129" s="9">
        <v>6</v>
      </c>
      <c r="D129" s="12">
        <v>22.589361915</v>
      </c>
      <c r="E129" s="13">
        <f t="shared" si="133"/>
        <v>20.1993019832258</v>
      </c>
      <c r="F129" s="9" t="s">
        <v>107</v>
      </c>
      <c r="G129" s="6">
        <v>7</v>
      </c>
      <c r="H129" s="11">
        <f t="shared" si="116"/>
        <v>22.589361915</v>
      </c>
      <c r="I129" s="11">
        <f t="shared" si="117"/>
        <v>295.739361915</v>
      </c>
      <c r="J129" s="11">
        <f t="shared" si="118"/>
        <v>0.265269167362691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1.35557043710863</v>
      </c>
      <c r="P129" s="11">
        <f t="shared" si="121"/>
        <v>0.359591041153284</v>
      </c>
      <c r="Q129" s="16">
        <f t="shared" si="122"/>
        <v>0.0934936706998539</v>
      </c>
      <c r="R129" s="11">
        <f t="shared" si="123"/>
        <v>0.1355172</v>
      </c>
      <c r="S129" s="17">
        <f t="shared" si="124"/>
        <v>0.689902615312697</v>
      </c>
      <c r="T129" s="3">
        <v>0.01</v>
      </c>
      <c r="U129" s="18">
        <f t="shared" si="125"/>
        <v>0.00689902615312697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0.01</v>
      </c>
      <c r="AF129" s="3">
        <v>0.49</v>
      </c>
      <c r="AG129" s="18">
        <f t="shared" si="126"/>
        <v>0.0049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0.021799026153127</v>
      </c>
      <c r="AU129" s="25">
        <f t="shared" si="129"/>
        <v>52.122</v>
      </c>
      <c r="AV129" s="1">
        <f t="shared" si="130"/>
        <v>0.26</v>
      </c>
      <c r="AW129" s="2">
        <f t="shared" si="131"/>
        <v>79.2</v>
      </c>
      <c r="AX129" s="1">
        <f t="shared" si="132"/>
        <v>156758.64346209</v>
      </c>
    </row>
    <row r="130" s="1" customFormat="1" spans="1:50">
      <c r="A130" s="6"/>
      <c r="B130" s="6"/>
      <c r="C130" s="9">
        <v>7</v>
      </c>
      <c r="D130" s="12">
        <v>27.4264473890323</v>
      </c>
      <c r="E130" s="13">
        <f t="shared" si="133"/>
        <v>22.589361915</v>
      </c>
      <c r="F130" s="9" t="s">
        <v>107</v>
      </c>
      <c r="G130" s="6">
        <v>8</v>
      </c>
      <c r="H130" s="11">
        <f t="shared" si="116"/>
        <v>27.4264473890323</v>
      </c>
      <c r="I130" s="11">
        <f t="shared" si="117"/>
        <v>300.576447389032</v>
      </c>
      <c r="J130" s="11">
        <f t="shared" si="118"/>
        <v>0.45059714740982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1.51719939595534</v>
      </c>
      <c r="P130" s="11">
        <f t="shared" si="121"/>
        <v>0.683645719869379</v>
      </c>
      <c r="Q130" s="16">
        <f t="shared" si="122"/>
        <v>0.177747887166039</v>
      </c>
      <c r="R130" s="11">
        <f t="shared" si="123"/>
        <v>0.1355172</v>
      </c>
      <c r="S130" s="17">
        <f t="shared" si="124"/>
        <v>1.31162603098381</v>
      </c>
      <c r="T130" s="3">
        <v>0.01</v>
      </c>
      <c r="U130" s="18">
        <f t="shared" si="125"/>
        <v>0.0131162603098381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0.01</v>
      </c>
      <c r="AF130" s="3">
        <v>0.49</v>
      </c>
      <c r="AG130" s="18">
        <f t="shared" si="126"/>
        <v>0.0049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0.0280162603098381</v>
      </c>
      <c r="AU130" s="25">
        <f t="shared" si="129"/>
        <v>52.122</v>
      </c>
      <c r="AV130" s="1">
        <f t="shared" si="130"/>
        <v>0.26</v>
      </c>
      <c r="AW130" s="2">
        <f t="shared" si="131"/>
        <v>79.2</v>
      </c>
      <c r="AX130" s="1">
        <f t="shared" si="132"/>
        <v>201467.300887707</v>
      </c>
    </row>
    <row r="131" s="1" customFormat="1" spans="1:50">
      <c r="A131" s="6"/>
      <c r="B131" s="6"/>
      <c r="C131" s="9">
        <v>8</v>
      </c>
      <c r="D131" s="12">
        <v>27.2505652864516</v>
      </c>
      <c r="E131" s="13">
        <f t="shared" si="133"/>
        <v>27.4264473890323</v>
      </c>
      <c r="F131" s="9" t="s">
        <v>107</v>
      </c>
      <c r="G131" s="6">
        <v>9</v>
      </c>
      <c r="H131" s="11">
        <f t="shared" si="116"/>
        <v>27.2505652864516</v>
      </c>
      <c r="I131" s="11">
        <f t="shared" si="117"/>
        <v>300.400565286452</v>
      </c>
      <c r="J131" s="11">
        <f t="shared" si="118"/>
        <v>0.442131538588331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1.35477367608596</v>
      </c>
      <c r="P131" s="11">
        <f t="shared" si="121"/>
        <v>0.598988169846856</v>
      </c>
      <c r="Q131" s="16">
        <f t="shared" si="122"/>
        <v>0.155736924160183</v>
      </c>
      <c r="R131" s="11">
        <f t="shared" si="123"/>
        <v>0.1355172</v>
      </c>
      <c r="S131" s="17">
        <f t="shared" si="124"/>
        <v>1.14920411696953</v>
      </c>
      <c r="T131" s="3">
        <v>0.01</v>
      </c>
      <c r="U131" s="18">
        <f t="shared" si="125"/>
        <v>0.0114920411696953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0.01</v>
      </c>
      <c r="AF131" s="3">
        <v>0.49</v>
      </c>
      <c r="AG131" s="18">
        <f t="shared" si="126"/>
        <v>0.0049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0.0263920411696952</v>
      </c>
      <c r="AU131" s="25">
        <f t="shared" si="129"/>
        <v>52.122</v>
      </c>
      <c r="AV131" s="1">
        <f t="shared" si="130"/>
        <v>0.26</v>
      </c>
      <c r="AW131" s="2">
        <f t="shared" si="131"/>
        <v>79.2</v>
      </c>
      <c r="AX131" s="1">
        <f t="shared" si="132"/>
        <v>189787.403478279</v>
      </c>
    </row>
    <row r="132" s="1" customFormat="1" spans="1:50">
      <c r="A132" s="6"/>
      <c r="B132" s="6"/>
      <c r="C132" s="9">
        <v>9</v>
      </c>
      <c r="D132" s="12">
        <v>22.0116829496667</v>
      </c>
      <c r="E132" s="13">
        <f t="shared" si="133"/>
        <v>27.2505652864516</v>
      </c>
      <c r="F132" s="9" t="s">
        <v>107</v>
      </c>
      <c r="G132" s="6">
        <v>10</v>
      </c>
      <c r="H132" s="11">
        <f t="shared" si="116"/>
        <v>22.0116829496667</v>
      </c>
      <c r="I132" s="11">
        <f t="shared" si="117"/>
        <v>295.161682949667</v>
      </c>
      <c r="J132" s="11">
        <f t="shared" si="118"/>
        <v>0.248715170583407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1.27700550623911</v>
      </c>
      <c r="P132" s="11">
        <f t="shared" si="121"/>
        <v>0.317610642320209</v>
      </c>
      <c r="Q132" s="16">
        <f t="shared" si="122"/>
        <v>0.0825787670032543</v>
      </c>
      <c r="R132" s="11">
        <f t="shared" si="123"/>
        <v>0.1355172</v>
      </c>
      <c r="S132" s="17">
        <f t="shared" si="124"/>
        <v>0.60936004435787</v>
      </c>
      <c r="T132" s="3">
        <v>0.01</v>
      </c>
      <c r="U132" s="18">
        <f t="shared" si="125"/>
        <v>0.0060936004435787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0.0160436004435787</v>
      </c>
      <c r="AU132" s="25">
        <f t="shared" si="129"/>
        <v>52.122</v>
      </c>
      <c r="AV132" s="1">
        <f t="shared" si="130"/>
        <v>0.26</v>
      </c>
      <c r="AW132" s="2">
        <f t="shared" si="131"/>
        <v>79.2</v>
      </c>
      <c r="AX132" s="1">
        <f t="shared" si="132"/>
        <v>115370.889695567</v>
      </c>
    </row>
    <row r="133" s="1" customFormat="1" spans="1:50">
      <c r="A133" s="6"/>
      <c r="B133" s="6"/>
      <c r="C133" s="9">
        <v>10</v>
      </c>
      <c r="D133" s="12">
        <v>16.4374360383871</v>
      </c>
      <c r="E133" s="13">
        <f t="shared" si="133"/>
        <v>22.0116829496667</v>
      </c>
      <c r="F133" s="9" t="s">
        <v>107</v>
      </c>
      <c r="G133" s="6">
        <v>11</v>
      </c>
      <c r="H133" s="11">
        <f t="shared" si="116"/>
        <v>16.4374360383871</v>
      </c>
      <c r="I133" s="11">
        <f t="shared" si="117"/>
        <v>289.587436038387</v>
      </c>
      <c r="J133" s="11">
        <f t="shared" si="118"/>
        <v>0.131805202439165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0.911425120722953</v>
      </c>
      <c r="O133" s="11">
        <f t="shared" si="134"/>
        <v>0.569189743195945</v>
      </c>
      <c r="P133" s="11">
        <f t="shared" si="121"/>
        <v>0.0750221693282377</v>
      </c>
      <c r="Q133" s="16">
        <f t="shared" si="122"/>
        <v>0.0195057640253418</v>
      </c>
      <c r="R133" s="11">
        <f t="shared" si="123"/>
        <v>0.1355172</v>
      </c>
      <c r="S133" s="17">
        <f t="shared" si="124"/>
        <v>0.143935707241161</v>
      </c>
      <c r="T133" s="3">
        <v>0.01</v>
      </c>
      <c r="U133" s="18">
        <f t="shared" si="125"/>
        <v>0.00143935707241161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0.0113893570724116</v>
      </c>
      <c r="AU133" s="25">
        <f t="shared" si="129"/>
        <v>52.122</v>
      </c>
      <c r="AV133" s="1">
        <f t="shared" si="130"/>
        <v>0.26</v>
      </c>
      <c r="AW133" s="2">
        <f t="shared" si="131"/>
        <v>79.2</v>
      </c>
      <c r="AX133" s="1">
        <f t="shared" si="132"/>
        <v>81901.8313953674</v>
      </c>
    </row>
    <row r="134" s="1" customFormat="1" spans="1:51">
      <c r="A134" s="6"/>
      <c r="B134" s="6"/>
      <c r="C134" s="9">
        <v>11</v>
      </c>
      <c r="D134" s="12">
        <v>12.0045525503667</v>
      </c>
      <c r="E134" s="13">
        <f t="shared" si="133"/>
        <v>16.4374360383871</v>
      </c>
      <c r="F134" s="9" t="s">
        <v>109</v>
      </c>
      <c r="G134" s="6">
        <v>12</v>
      </c>
      <c r="H134" s="11">
        <f t="shared" si="116"/>
        <v>12.0045525503667</v>
      </c>
      <c r="I134" s="11">
        <f t="shared" si="117"/>
        <v>285.154552550367</v>
      </c>
      <c r="J134" s="11">
        <f t="shared" si="118"/>
        <v>0.0781505944715544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1.01538757386771</v>
      </c>
      <c r="P134" s="11">
        <f t="shared" si="121"/>
        <v>0.0793531425167907</v>
      </c>
      <c r="Q134" s="16">
        <f t="shared" si="122"/>
        <v>0.0206318170543656</v>
      </c>
      <c r="R134" s="11">
        <f t="shared" si="123"/>
        <v>0.1355172</v>
      </c>
      <c r="S134" s="17">
        <f t="shared" si="124"/>
        <v>0.152245006939086</v>
      </c>
      <c r="T134" s="3">
        <v>0.01</v>
      </c>
      <c r="U134" s="18">
        <f t="shared" si="125"/>
        <v>0.00152245006939086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0.00701245006939087</v>
      </c>
      <c r="AU134" s="25">
        <f t="shared" si="129"/>
        <v>52.122</v>
      </c>
      <c r="AV134" s="1">
        <f t="shared" si="130"/>
        <v>0.26</v>
      </c>
      <c r="AW134" s="2">
        <f t="shared" si="131"/>
        <v>79.2</v>
      </c>
      <c r="AX134" s="1">
        <f t="shared" si="132"/>
        <v>50427.1224091206</v>
      </c>
      <c r="AY134" s="1">
        <f>SUM(AX123:AX134)</f>
        <v>1310737.22196569</v>
      </c>
    </row>
    <row r="135" s="1" customFormat="1" spans="1:46">
      <c r="A135" s="6"/>
      <c r="B135" s="6"/>
      <c r="C135" s="9">
        <v>12</v>
      </c>
      <c r="D135" s="12">
        <v>7.18929378503226</v>
      </c>
      <c r="E135" s="13">
        <f t="shared" si="133"/>
        <v>12.0045525503667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8</v>
      </c>
      <c r="E139" s="9"/>
      <c r="F139" s="9"/>
      <c r="G139" s="6">
        <v>1</v>
      </c>
      <c r="H139" s="11">
        <f t="shared" ref="H139:H150" si="135">E140</f>
        <v>8</v>
      </c>
      <c r="I139" s="11">
        <f t="shared" ref="I139:I150" si="136">H139+273.15</f>
        <v>281.15</v>
      </c>
      <c r="J139" s="11">
        <f t="shared" ref="J139:J150" si="137">EXP(($C$18*(I139-$C$16))/($C$19*I139*$C$16))</f>
        <v>0.0480520561620816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0.0136804203893446</v>
      </c>
      <c r="Q139" s="16">
        <f t="shared" ref="Q139:Q150" si="141">P139*$B$125</f>
        <v>0.00355690930122961</v>
      </c>
      <c r="R139" s="11">
        <f t="shared" ref="R139:R150" si="142">L139*$B$125</f>
        <v>0.074022</v>
      </c>
      <c r="S139" s="17">
        <f t="shared" ref="S139:S150" si="143">Q139/R139</f>
        <v>0.0480520561620816</v>
      </c>
      <c r="T139" s="3">
        <v>0.01</v>
      </c>
      <c r="U139" s="18">
        <f t="shared" ref="U139:U150" si="144">S139*T139</f>
        <v>0.000480520561620816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0.00597052056162082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0.3</v>
      </c>
      <c r="AX139" s="1">
        <f t="shared" ref="AX139:AX150" si="151">AW139*10000*AV139*0.67*AU139*AT139</f>
        <v>88.8319244754715</v>
      </c>
      <c r="AZ139" s="2">
        <f t="shared" ref="AZ139:AZ150" si="152">$E$12</f>
        <v>0.7</v>
      </c>
      <c r="BA139" s="1">
        <f t="shared" ref="BA139:BA150" si="153">AZ139*10000*AV139*0.67*AU139*AT139</f>
        <v>207.274490442767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7.27862674380645</v>
      </c>
      <c r="E140" s="13">
        <f t="shared" ref="E140:E151" si="154">D139</f>
        <v>8</v>
      </c>
      <c r="F140" s="9" t="s">
        <v>107</v>
      </c>
      <c r="G140" s="6">
        <v>2</v>
      </c>
      <c r="H140" s="11">
        <f t="shared" si="135"/>
        <v>7.27862674380645</v>
      </c>
      <c r="I140" s="11">
        <f t="shared" si="136"/>
        <v>280.428626743806</v>
      </c>
      <c r="J140" s="11">
        <f t="shared" si="137"/>
        <v>0.0439563771803392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0.555719579610655</v>
      </c>
      <c r="P140" s="11">
        <f t="shared" si="140"/>
        <v>0.0244274194478655</v>
      </c>
      <c r="Q140" s="16">
        <f t="shared" si="141"/>
        <v>0.00635112905644503</v>
      </c>
      <c r="R140" s="11">
        <f t="shared" si="142"/>
        <v>0.074022</v>
      </c>
      <c r="S140" s="17">
        <f t="shared" si="143"/>
        <v>0.085800560055727</v>
      </c>
      <c r="T140" s="3">
        <v>0.01</v>
      </c>
      <c r="U140" s="18">
        <f t="shared" si="144"/>
        <v>0.00085800560055727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0.00634800560055727</v>
      </c>
      <c r="AU140" s="25">
        <f t="shared" si="148"/>
        <v>28.47</v>
      </c>
      <c r="AV140" s="1">
        <f t="shared" si="149"/>
        <v>0.26</v>
      </c>
      <c r="AW140" s="2">
        <f t="shared" si="150"/>
        <v>0.3</v>
      </c>
      <c r="AX140" s="1">
        <f t="shared" si="151"/>
        <v>94.4483061834545</v>
      </c>
      <c r="AZ140" s="2">
        <f t="shared" si="152"/>
        <v>0.7</v>
      </c>
      <c r="BA140" s="1">
        <f t="shared" si="153"/>
        <v>220.379381094727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7.65988067825</v>
      </c>
      <c r="E141" s="13">
        <f t="shared" si="154"/>
        <v>7.27862674380645</v>
      </c>
      <c r="F141" s="9" t="s">
        <v>107</v>
      </c>
      <c r="G141" s="6">
        <v>3</v>
      </c>
      <c r="H141" s="11">
        <f t="shared" si="135"/>
        <v>7.65988067825</v>
      </c>
      <c r="I141" s="11">
        <f t="shared" si="136"/>
        <v>280.80988067825</v>
      </c>
      <c r="J141" s="11">
        <f t="shared" si="137"/>
        <v>0.0460781258046113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0.81599216016279</v>
      </c>
      <c r="P141" s="11">
        <f t="shared" si="140"/>
        <v>0.0375993894115576</v>
      </c>
      <c r="Q141" s="16">
        <f t="shared" si="141"/>
        <v>0.00977584124700497</v>
      </c>
      <c r="R141" s="11">
        <f t="shared" si="142"/>
        <v>0.074022</v>
      </c>
      <c r="S141" s="17">
        <f t="shared" si="143"/>
        <v>0.132066699724473</v>
      </c>
      <c r="T141" s="3">
        <v>0.01</v>
      </c>
      <c r="U141" s="18">
        <f t="shared" si="144"/>
        <v>0.00132066699724473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0.005</v>
      </c>
      <c r="AF141" s="3">
        <v>0.49</v>
      </c>
      <c r="AG141" s="18">
        <f t="shared" si="145"/>
        <v>0.00245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0.0112706669972447</v>
      </c>
      <c r="AU141" s="25">
        <f t="shared" si="148"/>
        <v>28.47</v>
      </c>
      <c r="AV141" s="1">
        <f t="shared" si="149"/>
        <v>0.26</v>
      </c>
      <c r="AW141" s="2">
        <f t="shared" si="150"/>
        <v>0.3</v>
      </c>
      <c r="AX141" s="1">
        <f t="shared" si="151"/>
        <v>167.68973980648</v>
      </c>
      <c r="AZ141" s="2">
        <f t="shared" si="152"/>
        <v>0.7</v>
      </c>
      <c r="BA141" s="1">
        <f t="shared" si="153"/>
        <v>391.276059548453</v>
      </c>
    </row>
    <row r="142" s="1" customFormat="1" spans="1:53">
      <c r="A142" s="6"/>
      <c r="B142" s="6"/>
      <c r="C142" s="9">
        <v>3</v>
      </c>
      <c r="D142" s="12">
        <v>10.8782013929677</v>
      </c>
      <c r="E142" s="13">
        <f t="shared" si="154"/>
        <v>7.65988067825</v>
      </c>
      <c r="F142" s="9" t="s">
        <v>107</v>
      </c>
      <c r="G142" s="6">
        <v>4</v>
      </c>
      <c r="H142" s="11">
        <f t="shared" si="135"/>
        <v>10.8782013929677</v>
      </c>
      <c r="I142" s="11">
        <f t="shared" si="136"/>
        <v>284.028201392968</v>
      </c>
      <c r="J142" s="11">
        <f t="shared" si="137"/>
        <v>0.0682534907589407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1.06309277075123</v>
      </c>
      <c r="P142" s="11">
        <f t="shared" si="140"/>
        <v>0.0725597926043659</v>
      </c>
      <c r="Q142" s="16">
        <f t="shared" si="141"/>
        <v>0.0188655460771351</v>
      </c>
      <c r="R142" s="11">
        <f t="shared" si="142"/>
        <v>0.074022</v>
      </c>
      <c r="S142" s="17">
        <f t="shared" si="143"/>
        <v>0.254864041462472</v>
      </c>
      <c r="T142" s="3">
        <v>0.01</v>
      </c>
      <c r="U142" s="18">
        <f t="shared" si="144"/>
        <v>0.00254864041462472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0.0124986404146247</v>
      </c>
      <c r="AU142" s="25">
        <f t="shared" si="148"/>
        <v>28.47</v>
      </c>
      <c r="AV142" s="1">
        <f t="shared" si="149"/>
        <v>0.26</v>
      </c>
      <c r="AW142" s="2">
        <f t="shared" si="150"/>
        <v>0.3</v>
      </c>
      <c r="AX142" s="1">
        <f t="shared" si="151"/>
        <v>185.960046515042</v>
      </c>
      <c r="AZ142" s="2">
        <f t="shared" si="152"/>
        <v>0.7</v>
      </c>
      <c r="BA142" s="1">
        <f t="shared" si="153"/>
        <v>433.906775201764</v>
      </c>
    </row>
    <row r="143" s="1" customFormat="1" spans="1:53">
      <c r="A143" s="6"/>
      <c r="B143" s="6"/>
      <c r="C143" s="9">
        <v>4</v>
      </c>
      <c r="D143" s="12">
        <v>17.035352455</v>
      </c>
      <c r="E143" s="13">
        <f t="shared" si="154"/>
        <v>10.8782013929677</v>
      </c>
      <c r="F143" s="9" t="s">
        <v>107</v>
      </c>
      <c r="G143" s="6">
        <v>5</v>
      </c>
      <c r="H143" s="11">
        <f t="shared" si="135"/>
        <v>17.035352455</v>
      </c>
      <c r="I143" s="11">
        <f t="shared" si="136"/>
        <v>290.185352455</v>
      </c>
      <c r="J143" s="11">
        <f t="shared" si="137"/>
        <v>0.141260259705191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0.941006329239523</v>
      </c>
      <c r="O143" s="11">
        <f t="shared" si="155"/>
        <v>0.334226648907343</v>
      </c>
      <c r="P143" s="11">
        <f t="shared" si="140"/>
        <v>0.0472129432250471</v>
      </c>
      <c r="Q143" s="16">
        <f t="shared" si="141"/>
        <v>0.0122753652385122</v>
      </c>
      <c r="R143" s="11">
        <f t="shared" si="142"/>
        <v>0.074022</v>
      </c>
      <c r="S143" s="17">
        <f t="shared" si="143"/>
        <v>0.165834012030373</v>
      </c>
      <c r="T143" s="3">
        <v>0.01</v>
      </c>
      <c r="U143" s="18">
        <f t="shared" si="144"/>
        <v>0.00165834012030373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0.01</v>
      </c>
      <c r="AF143" s="3">
        <v>0.49</v>
      </c>
      <c r="AG143" s="18">
        <f t="shared" si="145"/>
        <v>0.0049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0.0165583401203037</v>
      </c>
      <c r="AU143" s="25">
        <f t="shared" si="148"/>
        <v>28.47</v>
      </c>
      <c r="AV143" s="1">
        <f t="shared" si="149"/>
        <v>0.26</v>
      </c>
      <c r="AW143" s="2">
        <f t="shared" si="150"/>
        <v>0.3</v>
      </c>
      <c r="AX143" s="1">
        <f t="shared" si="151"/>
        <v>246.36197192941</v>
      </c>
      <c r="AZ143" s="2">
        <f t="shared" si="152"/>
        <v>0.7</v>
      </c>
      <c r="BA143" s="1">
        <f t="shared" si="153"/>
        <v>574.844601168622</v>
      </c>
    </row>
    <row r="144" s="1" customFormat="1" spans="1:53">
      <c r="A144" s="6"/>
      <c r="B144" s="6"/>
      <c r="C144" s="9">
        <v>5</v>
      </c>
      <c r="D144" s="12">
        <v>20.1993019832258</v>
      </c>
      <c r="E144" s="13">
        <f t="shared" si="154"/>
        <v>17.035352455</v>
      </c>
      <c r="F144" s="9" t="s">
        <v>109</v>
      </c>
      <c r="G144" s="6">
        <v>6</v>
      </c>
      <c r="H144" s="11">
        <f t="shared" si="135"/>
        <v>20.1993019832258</v>
      </c>
      <c r="I144" s="11">
        <f t="shared" si="136"/>
        <v>293.349301983226</v>
      </c>
      <c r="J144" s="11">
        <f t="shared" si="137"/>
        <v>0.202856903402538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0.571713705682296</v>
      </c>
      <c r="P144" s="11">
        <f t="shared" si="140"/>
        <v>0.115976071967501</v>
      </c>
      <c r="Q144" s="16">
        <f t="shared" si="141"/>
        <v>0.0301537787115501</v>
      </c>
      <c r="R144" s="11">
        <f t="shared" si="142"/>
        <v>0.074022</v>
      </c>
      <c r="S144" s="17">
        <f t="shared" si="143"/>
        <v>0.407362388364947</v>
      </c>
      <c r="T144" s="3">
        <v>0.01</v>
      </c>
      <c r="U144" s="18">
        <f t="shared" si="144"/>
        <v>0.00407362388364947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0.01</v>
      </c>
      <c r="AF144" s="3">
        <v>0.49</v>
      </c>
      <c r="AG144" s="18">
        <f t="shared" si="145"/>
        <v>0.0049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0.0189736238836495</v>
      </c>
      <c r="AU144" s="25">
        <f t="shared" si="148"/>
        <v>28.47</v>
      </c>
      <c r="AV144" s="1">
        <f t="shared" si="149"/>
        <v>0.26</v>
      </c>
      <c r="AW144" s="2">
        <f t="shared" si="150"/>
        <v>0.3</v>
      </c>
      <c r="AX144" s="1">
        <f t="shared" si="151"/>
        <v>282.297583010216</v>
      </c>
      <c r="AZ144" s="2">
        <f t="shared" si="152"/>
        <v>0.7</v>
      </c>
      <c r="BA144" s="1">
        <f t="shared" si="153"/>
        <v>658.69436035717</v>
      </c>
    </row>
    <row r="145" s="1" customFormat="1" spans="1:53">
      <c r="A145" s="6"/>
      <c r="B145" s="6"/>
      <c r="C145" s="9">
        <v>6</v>
      </c>
      <c r="D145" s="12">
        <v>22.589361915</v>
      </c>
      <c r="E145" s="13">
        <f t="shared" si="154"/>
        <v>20.1993019832258</v>
      </c>
      <c r="F145" s="9" t="s">
        <v>107</v>
      </c>
      <c r="G145" s="6">
        <v>7</v>
      </c>
      <c r="H145" s="11">
        <f t="shared" si="135"/>
        <v>22.589361915</v>
      </c>
      <c r="I145" s="11">
        <f t="shared" si="136"/>
        <v>295.739361915</v>
      </c>
      <c r="J145" s="11">
        <f t="shared" si="137"/>
        <v>0.265269167362691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0.740437633714796</v>
      </c>
      <c r="P145" s="11">
        <f t="shared" si="140"/>
        <v>0.196415274579525</v>
      </c>
      <c r="Q145" s="16">
        <f t="shared" si="141"/>
        <v>0.0510679713906765</v>
      </c>
      <c r="R145" s="11">
        <f t="shared" si="142"/>
        <v>0.074022</v>
      </c>
      <c r="S145" s="17">
        <f t="shared" si="143"/>
        <v>0.689902615312697</v>
      </c>
      <c r="T145" s="3">
        <v>0.01</v>
      </c>
      <c r="U145" s="18">
        <f t="shared" si="144"/>
        <v>0.00689902615312697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0.021799026153127</v>
      </c>
      <c r="AU145" s="25">
        <f t="shared" si="148"/>
        <v>28.47</v>
      </c>
      <c r="AV145" s="1">
        <f t="shared" si="149"/>
        <v>0.26</v>
      </c>
      <c r="AW145" s="2">
        <f t="shared" si="150"/>
        <v>0.3</v>
      </c>
      <c r="AX145" s="1">
        <f t="shared" si="151"/>
        <v>324.33511029526</v>
      </c>
      <c r="AZ145" s="2">
        <f t="shared" si="152"/>
        <v>0.7</v>
      </c>
      <c r="BA145" s="1">
        <f t="shared" si="153"/>
        <v>756.781924022273</v>
      </c>
    </row>
    <row r="146" s="1" customFormat="1" spans="1:53">
      <c r="A146" s="6"/>
      <c r="B146" s="6"/>
      <c r="C146" s="9">
        <v>7</v>
      </c>
      <c r="D146" s="12">
        <v>27.4264473890323</v>
      </c>
      <c r="E146" s="13">
        <f t="shared" si="154"/>
        <v>22.589361915</v>
      </c>
      <c r="F146" s="9" t="s">
        <v>107</v>
      </c>
      <c r="G146" s="6">
        <v>8</v>
      </c>
      <c r="H146" s="11">
        <f t="shared" si="135"/>
        <v>27.4264473890323</v>
      </c>
      <c r="I146" s="11">
        <f t="shared" si="136"/>
        <v>300.576447389032</v>
      </c>
      <c r="J146" s="11">
        <f t="shared" si="137"/>
        <v>0.45059714740982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0.828722359135271</v>
      </c>
      <c r="P146" s="11">
        <f t="shared" si="140"/>
        <v>0.373419931021089</v>
      </c>
      <c r="Q146" s="16">
        <f t="shared" si="141"/>
        <v>0.0970891820654832</v>
      </c>
      <c r="R146" s="11">
        <f t="shared" si="142"/>
        <v>0.074022</v>
      </c>
      <c r="S146" s="17">
        <f t="shared" si="143"/>
        <v>1.31162603098381</v>
      </c>
      <c r="T146" s="3">
        <v>0.01</v>
      </c>
      <c r="U146" s="18">
        <f t="shared" si="144"/>
        <v>0.0131162603098381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0.0280162603098381</v>
      </c>
      <c r="AU146" s="25">
        <f t="shared" si="148"/>
        <v>28.47</v>
      </c>
      <c r="AV146" s="1">
        <f t="shared" si="149"/>
        <v>0.26</v>
      </c>
      <c r="AW146" s="2">
        <f t="shared" si="150"/>
        <v>0.3</v>
      </c>
      <c r="AX146" s="1">
        <f t="shared" si="151"/>
        <v>416.837743751621</v>
      </c>
      <c r="AZ146" s="2">
        <f t="shared" si="152"/>
        <v>0.7</v>
      </c>
      <c r="BA146" s="1">
        <f t="shared" si="153"/>
        <v>972.621402087116</v>
      </c>
    </row>
    <row r="147" s="1" customFormat="1" spans="1:53">
      <c r="A147" s="6"/>
      <c r="B147" s="6"/>
      <c r="C147" s="9">
        <v>8</v>
      </c>
      <c r="D147" s="12">
        <v>27.2505652864516</v>
      </c>
      <c r="E147" s="13">
        <f t="shared" si="154"/>
        <v>27.4264473890323</v>
      </c>
      <c r="F147" s="9" t="s">
        <v>107</v>
      </c>
      <c r="G147" s="6">
        <v>9</v>
      </c>
      <c r="H147" s="11">
        <f t="shared" si="135"/>
        <v>27.2505652864516</v>
      </c>
      <c r="I147" s="11">
        <f t="shared" si="136"/>
        <v>300.400565286452</v>
      </c>
      <c r="J147" s="11">
        <f t="shared" si="137"/>
        <v>0.442131538588331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0.740002428114181</v>
      </c>
      <c r="P147" s="11">
        <f t="shared" si="140"/>
        <v>0.327178412101224</v>
      </c>
      <c r="Q147" s="16">
        <f t="shared" si="141"/>
        <v>0.0850663871463182</v>
      </c>
      <c r="R147" s="11">
        <f t="shared" si="142"/>
        <v>0.074022</v>
      </c>
      <c r="S147" s="17">
        <f t="shared" si="143"/>
        <v>1.14920411696953</v>
      </c>
      <c r="T147" s="3">
        <v>0.01</v>
      </c>
      <c r="U147" s="18">
        <f t="shared" si="144"/>
        <v>0.0114920411696953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0.01</v>
      </c>
      <c r="AF147" s="3">
        <v>0.49</v>
      </c>
      <c r="AG147" s="18">
        <f t="shared" si="145"/>
        <v>0.0049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0.0263920411696953</v>
      </c>
      <c r="AU147" s="25">
        <f t="shared" si="148"/>
        <v>28.47</v>
      </c>
      <c r="AV147" s="1">
        <f t="shared" si="149"/>
        <v>0.26</v>
      </c>
      <c r="AW147" s="2">
        <f t="shared" si="150"/>
        <v>0.3</v>
      </c>
      <c r="AX147" s="1">
        <f t="shared" si="151"/>
        <v>392.6719259641</v>
      </c>
      <c r="AZ147" s="2">
        <f t="shared" si="152"/>
        <v>0.7</v>
      </c>
      <c r="BA147" s="1">
        <f t="shared" si="153"/>
        <v>916.234493916232</v>
      </c>
    </row>
    <row r="148" s="1" customFormat="1" spans="1:53">
      <c r="A148" s="6"/>
      <c r="B148" s="6"/>
      <c r="C148" s="9">
        <v>9</v>
      </c>
      <c r="D148" s="12">
        <v>22.0116829496667</v>
      </c>
      <c r="E148" s="13">
        <f t="shared" si="154"/>
        <v>27.2505652864516</v>
      </c>
      <c r="F148" s="9" t="s">
        <v>107</v>
      </c>
      <c r="G148" s="6">
        <v>10</v>
      </c>
      <c r="H148" s="11">
        <f t="shared" si="135"/>
        <v>22.0116829496667</v>
      </c>
      <c r="I148" s="11">
        <f t="shared" si="136"/>
        <v>295.161682949667</v>
      </c>
      <c r="J148" s="11">
        <f t="shared" si="137"/>
        <v>0.248715170583407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0.697524016012957</v>
      </c>
      <c r="P148" s="11">
        <f t="shared" si="140"/>
        <v>0.173484804628685</v>
      </c>
      <c r="Q148" s="16">
        <f t="shared" si="141"/>
        <v>0.0451060492034582</v>
      </c>
      <c r="R148" s="11">
        <f t="shared" si="142"/>
        <v>0.074022</v>
      </c>
      <c r="S148" s="17">
        <f t="shared" si="143"/>
        <v>0.60936004435787</v>
      </c>
      <c r="T148" s="3">
        <v>0.01</v>
      </c>
      <c r="U148" s="18">
        <f t="shared" si="144"/>
        <v>0.0060936004435787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0.0160436004435787</v>
      </c>
      <c r="AU148" s="25">
        <f t="shared" si="148"/>
        <v>28.47</v>
      </c>
      <c r="AV148" s="1">
        <f t="shared" si="149"/>
        <v>0.26</v>
      </c>
      <c r="AW148" s="2">
        <f t="shared" si="150"/>
        <v>0.3</v>
      </c>
      <c r="AX148" s="1">
        <f t="shared" si="151"/>
        <v>238.703457798951</v>
      </c>
      <c r="AZ148" s="2">
        <f t="shared" si="152"/>
        <v>0.7</v>
      </c>
      <c r="BA148" s="1">
        <f t="shared" si="153"/>
        <v>556.974734864219</v>
      </c>
    </row>
    <row r="149" s="1" customFormat="1" spans="1:53">
      <c r="A149" s="6"/>
      <c r="B149" s="6"/>
      <c r="C149" s="9">
        <v>10</v>
      </c>
      <c r="D149" s="12">
        <v>16.4374360383871</v>
      </c>
      <c r="E149" s="13">
        <f t="shared" si="154"/>
        <v>22.0116829496667</v>
      </c>
      <c r="F149" s="9" t="s">
        <v>107</v>
      </c>
      <c r="G149" s="6">
        <v>11</v>
      </c>
      <c r="H149" s="11">
        <f t="shared" si="135"/>
        <v>16.4374360383871</v>
      </c>
      <c r="I149" s="11">
        <f t="shared" si="136"/>
        <v>289.587436038387</v>
      </c>
      <c r="J149" s="11">
        <f t="shared" si="137"/>
        <v>0.131805202439165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0.497837250815058</v>
      </c>
      <c r="O149" s="11">
        <f t="shared" si="155"/>
        <v>0.310901960569214</v>
      </c>
      <c r="P149" s="11">
        <f t="shared" si="140"/>
        <v>0.0409784958515584</v>
      </c>
      <c r="Q149" s="16">
        <f t="shared" si="141"/>
        <v>0.0106544089214052</v>
      </c>
      <c r="R149" s="11">
        <f t="shared" si="142"/>
        <v>0.074022</v>
      </c>
      <c r="S149" s="17">
        <f t="shared" si="143"/>
        <v>0.143935707241161</v>
      </c>
      <c r="T149" s="3">
        <v>0.01</v>
      </c>
      <c r="U149" s="18">
        <f t="shared" si="144"/>
        <v>0.00143935707241161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0.005</v>
      </c>
      <c r="AF149" s="3">
        <v>0.49</v>
      </c>
      <c r="AG149" s="18">
        <f t="shared" si="145"/>
        <v>0.00245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0.0113893570724116</v>
      </c>
      <c r="AU149" s="25">
        <f t="shared" si="148"/>
        <v>28.47</v>
      </c>
      <c r="AV149" s="1">
        <f t="shared" si="149"/>
        <v>0.26</v>
      </c>
      <c r="AW149" s="2">
        <f t="shared" si="150"/>
        <v>0.3</v>
      </c>
      <c r="AX149" s="1">
        <f t="shared" si="151"/>
        <v>169.455660832024</v>
      </c>
      <c r="AZ149" s="2">
        <f t="shared" si="152"/>
        <v>0.7</v>
      </c>
      <c r="BA149" s="1">
        <f t="shared" si="153"/>
        <v>395.39654194139</v>
      </c>
    </row>
    <row r="150" s="1" customFormat="1" spans="1:54">
      <c r="A150" s="6"/>
      <c r="B150" s="6"/>
      <c r="C150" s="9">
        <v>11</v>
      </c>
      <c r="D150" s="12">
        <v>12.0045525503667</v>
      </c>
      <c r="E150" s="13">
        <f t="shared" si="154"/>
        <v>16.4374360383871</v>
      </c>
      <c r="F150" s="9" t="s">
        <v>109</v>
      </c>
      <c r="G150" s="6">
        <v>12</v>
      </c>
      <c r="H150" s="11">
        <f t="shared" si="135"/>
        <v>12.0045525503667</v>
      </c>
      <c r="I150" s="11">
        <f t="shared" si="136"/>
        <v>285.154552550367</v>
      </c>
      <c r="J150" s="11">
        <f t="shared" si="137"/>
        <v>0.0781505944715544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0.554623464717655</v>
      </c>
      <c r="P150" s="11">
        <f t="shared" si="140"/>
        <v>0.0433441534755579</v>
      </c>
      <c r="Q150" s="16">
        <f t="shared" si="141"/>
        <v>0.0112694799036451</v>
      </c>
      <c r="R150" s="11">
        <f t="shared" si="142"/>
        <v>0.074022</v>
      </c>
      <c r="S150" s="17">
        <f t="shared" si="143"/>
        <v>0.152245006939086</v>
      </c>
      <c r="T150" s="3">
        <v>0.01</v>
      </c>
      <c r="U150" s="18">
        <f t="shared" si="144"/>
        <v>0.00152245006939086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0.00701245006939086</v>
      </c>
      <c r="AU150" s="25">
        <f t="shared" si="148"/>
        <v>28.47</v>
      </c>
      <c r="AV150" s="1">
        <f t="shared" si="149"/>
        <v>0.26</v>
      </c>
      <c r="AW150" s="2">
        <f t="shared" si="150"/>
        <v>0.3</v>
      </c>
      <c r="AX150" s="1">
        <f t="shared" si="151"/>
        <v>104.334191386327</v>
      </c>
      <c r="AY150" s="1">
        <f>SUM(AX139:AX150)</f>
        <v>2711.92766194836</v>
      </c>
      <c r="AZ150" s="2">
        <f t="shared" si="152"/>
        <v>0.7</v>
      </c>
      <c r="BA150" s="1">
        <f t="shared" si="153"/>
        <v>243.446446568095</v>
      </c>
      <c r="BB150" s="1">
        <f>SUM(BA139:BA150)</f>
        <v>6327.83121121283</v>
      </c>
    </row>
    <row r="151" s="1" customFormat="1" spans="1:46">
      <c r="A151" s="6"/>
      <c r="B151" s="6"/>
      <c r="C151" s="9">
        <v>12</v>
      </c>
      <c r="D151" s="12">
        <v>7.18929378503226</v>
      </c>
      <c r="E151" s="13">
        <f t="shared" si="154"/>
        <v>12.0045525503667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858</v>
      </c>
      <c r="F3" s="3">
        <v>734.672</v>
      </c>
      <c r="G3" s="3">
        <v>0.18</v>
      </c>
      <c r="L3" s="2"/>
    </row>
    <row r="4" s="1" customFormat="1" spans="1:12">
      <c r="A4" s="4"/>
      <c r="B4" s="5" t="s">
        <v>40</v>
      </c>
      <c r="C4" s="3"/>
      <c r="D4" s="3"/>
      <c r="E4" s="3">
        <v>17.6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399.1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2578.6</v>
      </c>
      <c r="F7" s="3">
        <v>91.104</v>
      </c>
      <c r="G7" s="3">
        <v>0.18</v>
      </c>
      <c r="L7" s="2"/>
    </row>
    <row r="8" s="1" customFormat="1" spans="1:12">
      <c r="A8" s="4"/>
      <c r="B8" s="5" t="s">
        <v>44</v>
      </c>
      <c r="C8" s="3"/>
      <c r="D8" s="3"/>
      <c r="E8" s="3">
        <v>312.2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9535.32</v>
      </c>
      <c r="F9" s="3">
        <v>108.2955</v>
      </c>
      <c r="G9" s="3">
        <v>0.45</v>
      </c>
      <c r="L9" s="2"/>
    </row>
    <row r="10" s="1" customFormat="1" spans="1:12">
      <c r="A10" s="4" t="s">
        <v>46</v>
      </c>
      <c r="B10" s="5"/>
      <c r="C10" s="3"/>
      <c r="D10" s="3"/>
      <c r="E10" s="3">
        <v>65.9</v>
      </c>
      <c r="F10" s="3">
        <v>625.464</v>
      </c>
      <c r="G10" s="3">
        <v>0.3</v>
      </c>
      <c r="L10" s="2"/>
    </row>
    <row r="11" s="1" customFormat="1" spans="1:12">
      <c r="A11" s="4" t="s">
        <v>47</v>
      </c>
      <c r="B11" s="5"/>
      <c r="C11" s="3"/>
      <c r="D11" s="3"/>
      <c r="E11" s="3">
        <v>7.7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9.8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221501677.797419</v>
      </c>
      <c r="J16" s="7" t="s">
        <v>35</v>
      </c>
      <c r="K16" s="7">
        <f>I16/(10000*1000)</f>
        <v>22.1501677797419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167126336.997991</v>
      </c>
      <c r="J17" s="7" t="s">
        <v>35</v>
      </c>
      <c r="K17" s="7">
        <f>I17/(10000*1000)</f>
        <v>16.7126336997991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-0.32</v>
      </c>
      <c r="E29" s="9"/>
      <c r="F29" s="9"/>
      <c r="G29" s="6">
        <v>1</v>
      </c>
      <c r="H29" s="11">
        <f t="shared" ref="H29:H40" si="0">E30</f>
        <v>-0.32</v>
      </c>
      <c r="I29" s="11">
        <f t="shared" ref="I29:I40" si="1">H29+273.15</f>
        <v>272.83</v>
      </c>
      <c r="J29" s="11">
        <f t="shared" ref="J29:J40" si="2">EXP(($C$18*(I29-$C$16))/($C$19*I29*$C$16))</f>
        <v>0.0167128117351532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0.0166026464511323</v>
      </c>
      <c r="Q29" s="16">
        <f t="shared" ref="Q29:Q40" si="6">P29*$B$31</f>
        <v>0.00215834403864721</v>
      </c>
      <c r="R29" s="11">
        <f t="shared" ref="R29:R40" si="7">L29*$B$31</f>
        <v>0.129143083333333</v>
      </c>
      <c r="S29" s="17">
        <f t="shared" ref="S29:S40" si="8">Q29/R29</f>
        <v>0.0167128117351533</v>
      </c>
      <c r="T29" s="3">
        <v>0.01</v>
      </c>
      <c r="U29" s="18">
        <f t="shared" ref="U29:U40" si="9">S29*T29</f>
        <v>0.000167128117351533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0.0220671281173515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1.46666666666667</v>
      </c>
      <c r="AU29" s="1">
        <f t="shared" ref="AU29:AU40" si="17">AT29*10000*AS29*0.67*AR29*AQ29</f>
        <v>2800.42013798644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-1.73225461835484</v>
      </c>
      <c r="E30" s="13">
        <f t="shared" ref="E30:E41" si="18">D29</f>
        <v>-0.32</v>
      </c>
      <c r="F30" s="9" t="s">
        <v>107</v>
      </c>
      <c r="G30" s="6">
        <v>2</v>
      </c>
      <c r="H30" s="11">
        <f t="shared" si="0"/>
        <v>-1.73225461835484</v>
      </c>
      <c r="I30" s="11">
        <f t="shared" si="1"/>
        <v>271.417745381645</v>
      </c>
      <c r="J30" s="11">
        <f t="shared" si="2"/>
        <v>0.0138804498739256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1.97021402021553</v>
      </c>
      <c r="P30" s="11">
        <f t="shared" si="5"/>
        <v>0.0273474569485071</v>
      </c>
      <c r="Q30" s="16">
        <f t="shared" si="6"/>
        <v>0.00355516940330592</v>
      </c>
      <c r="R30" s="11">
        <f t="shared" si="7"/>
        <v>0.129143083333333</v>
      </c>
      <c r="S30" s="17">
        <f t="shared" si="8"/>
        <v>0.027528918402309</v>
      </c>
      <c r="T30" s="3">
        <v>0.01</v>
      </c>
      <c r="U30" s="18">
        <f t="shared" si="9"/>
        <v>0.00027528918402309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0.0221752891840231</v>
      </c>
      <c r="AR30" s="25">
        <f t="shared" si="15"/>
        <v>99.3408333333333</v>
      </c>
      <c r="AS30" s="1">
        <f t="shared" si="16"/>
        <v>0.13</v>
      </c>
      <c r="AT30" s="2">
        <f>$E$4/12</f>
        <v>1.46666666666667</v>
      </c>
      <c r="AU30" s="1">
        <f t="shared" si="17"/>
        <v>2814.14627523649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0.359631304107143</v>
      </c>
      <c r="E31" s="13">
        <f t="shared" si="18"/>
        <v>-1.73225461835484</v>
      </c>
      <c r="F31" s="9" t="s">
        <v>107</v>
      </c>
      <c r="G31" s="6">
        <v>3</v>
      </c>
      <c r="H31" s="11">
        <f t="shared" si="0"/>
        <v>0.359631304107143</v>
      </c>
      <c r="I31" s="11">
        <f t="shared" si="1"/>
        <v>273.509631304107</v>
      </c>
      <c r="J31" s="11">
        <f t="shared" si="2"/>
        <v>0.0182626014313422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2.93627489660036</v>
      </c>
      <c r="P31" s="11">
        <f t="shared" si="5"/>
        <v>0.0536240181294679</v>
      </c>
      <c r="Q31" s="16">
        <f t="shared" si="6"/>
        <v>0.00697112235683083</v>
      </c>
      <c r="R31" s="11">
        <f t="shared" si="7"/>
        <v>0.129143083333333</v>
      </c>
      <c r="S31" s="17">
        <f t="shared" si="8"/>
        <v>0.0539798352098933</v>
      </c>
      <c r="T31" s="3">
        <v>0.01</v>
      </c>
      <c r="U31" s="18">
        <f t="shared" si="9"/>
        <v>0.000539798352098933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0.0224397983520989</v>
      </c>
      <c r="AR31" s="25">
        <f t="shared" si="15"/>
        <v>99.3408333333333</v>
      </c>
      <c r="AS31" s="1">
        <f t="shared" si="16"/>
        <v>0.13</v>
      </c>
      <c r="AT31" s="2">
        <f>$E$4/12</f>
        <v>1.46666666666667</v>
      </c>
      <c r="AU31" s="1">
        <f t="shared" si="17"/>
        <v>2847.71370625979</v>
      </c>
    </row>
    <row r="32" s="1" customFormat="1" spans="1:47">
      <c r="A32" s="6"/>
      <c r="B32" s="6"/>
      <c r="C32" s="9">
        <v>3</v>
      </c>
      <c r="D32" s="12">
        <v>1.67110481493548</v>
      </c>
      <c r="E32" s="13">
        <f t="shared" si="18"/>
        <v>0.359631304107143</v>
      </c>
      <c r="F32" s="9" t="s">
        <v>107</v>
      </c>
      <c r="G32" s="6">
        <v>4</v>
      </c>
      <c r="H32" s="11">
        <f t="shared" si="0"/>
        <v>1.67110481493548</v>
      </c>
      <c r="I32" s="11">
        <f t="shared" si="1"/>
        <v>274.821104814935</v>
      </c>
      <c r="J32" s="11">
        <f t="shared" si="2"/>
        <v>0.0216442400798234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3.87605921180422</v>
      </c>
      <c r="P32" s="11">
        <f t="shared" si="5"/>
        <v>0.0838943561439018</v>
      </c>
      <c r="Q32" s="16">
        <f t="shared" si="6"/>
        <v>0.0109062662987072</v>
      </c>
      <c r="R32" s="11">
        <f t="shared" si="7"/>
        <v>0.129143083333333</v>
      </c>
      <c r="S32" s="17">
        <f t="shared" si="8"/>
        <v>0.0844510291778996</v>
      </c>
      <c r="T32" s="3">
        <v>0.01</v>
      </c>
      <c r="U32" s="18">
        <f t="shared" si="9"/>
        <v>0.000844510291778996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0.022744510291779</v>
      </c>
      <c r="AR32" s="25">
        <f t="shared" si="15"/>
        <v>99.3408333333333</v>
      </c>
      <c r="AS32" s="1">
        <f t="shared" si="16"/>
        <v>0.13</v>
      </c>
      <c r="AT32" s="2">
        <f>$E$4/12</f>
        <v>1.46666666666667</v>
      </c>
      <c r="AU32" s="1">
        <f t="shared" si="17"/>
        <v>2886.38305406196</v>
      </c>
    </row>
    <row r="33" s="1" customFormat="1" spans="1:47">
      <c r="A33" s="6"/>
      <c r="B33" s="6"/>
      <c r="C33" s="9">
        <v>4</v>
      </c>
      <c r="D33" s="12">
        <v>7.86209925443333</v>
      </c>
      <c r="E33" s="13">
        <f t="shared" si="18"/>
        <v>1.67110481493548</v>
      </c>
      <c r="F33" s="9" t="s">
        <v>107</v>
      </c>
      <c r="G33" s="6">
        <v>5</v>
      </c>
      <c r="H33" s="11">
        <f t="shared" si="0"/>
        <v>7.86209925443333</v>
      </c>
      <c r="I33" s="11">
        <f t="shared" si="1"/>
        <v>281.012099254433</v>
      </c>
      <c r="J33" s="11">
        <f t="shared" si="2"/>
        <v>0.0472423152679642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3.60255661287731</v>
      </c>
      <c r="O33" s="11">
        <f t="shared" si="19"/>
        <v>1.18301657611635</v>
      </c>
      <c r="P33" s="11">
        <f t="shared" si="5"/>
        <v>0.0558884420561161</v>
      </c>
      <c r="Q33" s="16">
        <f t="shared" si="6"/>
        <v>0.0072654974672951</v>
      </c>
      <c r="R33" s="11">
        <f t="shared" si="7"/>
        <v>0.129143083333333</v>
      </c>
      <c r="S33" s="17">
        <f t="shared" si="8"/>
        <v>0.0562592845064882</v>
      </c>
      <c r="T33" s="3">
        <v>0.01</v>
      </c>
      <c r="U33" s="18">
        <f t="shared" si="9"/>
        <v>0.000562592845064882</v>
      </c>
      <c r="V33" s="17"/>
      <c r="W33" s="3"/>
      <c r="X33" s="18"/>
      <c r="Y33" s="19">
        <v>0.02</v>
      </c>
      <c r="Z33" s="3">
        <v>0.21</v>
      </c>
      <c r="AA33" s="20">
        <f t="shared" si="10"/>
        <v>0.0042</v>
      </c>
      <c r="AB33" s="3">
        <v>0.01</v>
      </c>
      <c r="AC33" s="3">
        <v>0.29</v>
      </c>
      <c r="AD33" s="20">
        <f t="shared" si="11"/>
        <v>0.0029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0.0224625928450649</v>
      </c>
      <c r="AR33" s="25">
        <f t="shared" si="15"/>
        <v>99.3408333333333</v>
      </c>
      <c r="AS33" s="1">
        <f t="shared" si="16"/>
        <v>0.13</v>
      </c>
      <c r="AT33" s="2">
        <f>$E$4/12</f>
        <v>1.46666666666667</v>
      </c>
      <c r="AU33" s="1">
        <f t="shared" si="17"/>
        <v>2850.60643234529</v>
      </c>
    </row>
    <row r="34" s="1" customFormat="1" spans="1:47">
      <c r="A34" s="6"/>
      <c r="B34" s="6"/>
      <c r="C34" s="9">
        <v>5</v>
      </c>
      <c r="D34" s="12">
        <v>11.4362831612581</v>
      </c>
      <c r="E34" s="13">
        <f t="shared" si="18"/>
        <v>7.86209925443333</v>
      </c>
      <c r="F34" s="9" t="s">
        <v>109</v>
      </c>
      <c r="G34" s="6">
        <v>6</v>
      </c>
      <c r="H34" s="11">
        <f t="shared" si="0"/>
        <v>11.4362831612581</v>
      </c>
      <c r="I34" s="11">
        <f t="shared" si="1"/>
        <v>284.586283161258</v>
      </c>
      <c r="J34" s="11">
        <f t="shared" si="2"/>
        <v>0.0729996552765849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2.12053646739357</v>
      </c>
      <c r="P34" s="11">
        <f t="shared" si="5"/>
        <v>0.154798431121157</v>
      </c>
      <c r="Q34" s="16">
        <f t="shared" si="6"/>
        <v>0.0201237960457505</v>
      </c>
      <c r="R34" s="11">
        <f t="shared" si="7"/>
        <v>0.129143083333333</v>
      </c>
      <c r="S34" s="17">
        <f t="shared" si="8"/>
        <v>0.155825581411965</v>
      </c>
      <c r="T34" s="3">
        <v>0.01</v>
      </c>
      <c r="U34" s="18">
        <f t="shared" si="9"/>
        <v>0.00155825581411965</v>
      </c>
      <c r="V34" s="17"/>
      <c r="W34" s="3"/>
      <c r="X34" s="18"/>
      <c r="Y34" s="19">
        <v>0.02</v>
      </c>
      <c r="Z34" s="3">
        <v>0.21</v>
      </c>
      <c r="AA34" s="20">
        <f t="shared" si="10"/>
        <v>0.0042</v>
      </c>
      <c r="AB34" s="3">
        <v>0.01</v>
      </c>
      <c r="AC34" s="3">
        <v>0.29</v>
      </c>
      <c r="AD34" s="20">
        <f t="shared" si="11"/>
        <v>0.0029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0.0234582558141197</v>
      </c>
      <c r="AR34" s="25">
        <f t="shared" si="15"/>
        <v>99.3408333333333</v>
      </c>
      <c r="AS34" s="1">
        <f t="shared" si="16"/>
        <v>0.13</v>
      </c>
      <c r="AT34" s="2">
        <f>$E$4/12</f>
        <v>1.46666666666667</v>
      </c>
      <c r="AU34" s="1">
        <f t="shared" si="17"/>
        <v>2976.96064637624</v>
      </c>
    </row>
    <row r="35" s="1" customFormat="1" spans="1:47">
      <c r="A35" s="6"/>
      <c r="B35" s="6"/>
      <c r="C35" s="9">
        <v>6</v>
      </c>
      <c r="D35" s="12">
        <v>14.515919114</v>
      </c>
      <c r="E35" s="13">
        <f t="shared" si="18"/>
        <v>11.4362831612581</v>
      </c>
      <c r="F35" s="9" t="s">
        <v>107</v>
      </c>
      <c r="G35" s="6">
        <v>7</v>
      </c>
      <c r="H35" s="11">
        <f t="shared" si="0"/>
        <v>14.515919114</v>
      </c>
      <c r="I35" s="11">
        <f t="shared" si="1"/>
        <v>287.665919114</v>
      </c>
      <c r="J35" s="11">
        <f t="shared" si="2"/>
        <v>0.105291674484215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2.95914636960574</v>
      </c>
      <c r="P35" s="11">
        <f t="shared" si="5"/>
        <v>0.311573476299674</v>
      </c>
      <c r="Q35" s="16">
        <f t="shared" si="6"/>
        <v>0.0405045519189576</v>
      </c>
      <c r="R35" s="11">
        <f t="shared" si="7"/>
        <v>0.129143083333333</v>
      </c>
      <c r="S35" s="17">
        <f t="shared" si="8"/>
        <v>0.313640892516177</v>
      </c>
      <c r="T35" s="3">
        <v>0.01</v>
      </c>
      <c r="U35" s="18">
        <f t="shared" si="9"/>
        <v>0.00313640892516177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0.0325864089251618</v>
      </c>
      <c r="AR35" s="25">
        <f t="shared" si="15"/>
        <v>99.3408333333333</v>
      </c>
      <c r="AS35" s="1">
        <f t="shared" si="16"/>
        <v>0.13</v>
      </c>
      <c r="AT35" s="2">
        <f>$E$4/12</f>
        <v>1.46666666666667</v>
      </c>
      <c r="AU35" s="1">
        <f t="shared" si="17"/>
        <v>4135.36529508473</v>
      </c>
    </row>
    <row r="36" s="1" customFormat="1" spans="1:47">
      <c r="A36" s="6"/>
      <c r="B36" s="6"/>
      <c r="C36" s="9">
        <v>7</v>
      </c>
      <c r="D36" s="12">
        <v>17.3390670019355</v>
      </c>
      <c r="E36" s="13">
        <f t="shared" si="18"/>
        <v>14.515919114</v>
      </c>
      <c r="F36" s="9" t="s">
        <v>107</v>
      </c>
      <c r="G36" s="6">
        <v>8</v>
      </c>
      <c r="H36" s="11">
        <f t="shared" si="0"/>
        <v>17.3390670019355</v>
      </c>
      <c r="I36" s="11">
        <f t="shared" si="1"/>
        <v>290.489067001935</v>
      </c>
      <c r="J36" s="11">
        <f t="shared" si="2"/>
        <v>0.14630380777584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3.6409812266394</v>
      </c>
      <c r="P36" s="11">
        <f t="shared" si="5"/>
        <v>0.532689417497691</v>
      </c>
      <c r="Q36" s="16">
        <f t="shared" si="6"/>
        <v>0.0692496242746999</v>
      </c>
      <c r="R36" s="11">
        <f t="shared" si="7"/>
        <v>0.129143083333333</v>
      </c>
      <c r="S36" s="17">
        <f t="shared" si="8"/>
        <v>0.536224027545933</v>
      </c>
      <c r="T36" s="3">
        <v>0.01</v>
      </c>
      <c r="U36" s="18">
        <f t="shared" si="9"/>
        <v>0.00536224027545933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0.0348122402754593</v>
      </c>
      <c r="AR36" s="25">
        <f t="shared" si="15"/>
        <v>99.3408333333333</v>
      </c>
      <c r="AS36" s="1">
        <f t="shared" si="16"/>
        <v>0.13</v>
      </c>
      <c r="AT36" s="2">
        <f>$E$4/12</f>
        <v>1.46666666666667</v>
      </c>
      <c r="AU36" s="1">
        <f t="shared" si="17"/>
        <v>4417.83353943383</v>
      </c>
    </row>
    <row r="37" s="1" customFormat="1" spans="1:47">
      <c r="A37" s="6"/>
      <c r="B37" s="6"/>
      <c r="C37" s="9">
        <v>8</v>
      </c>
      <c r="D37" s="12">
        <v>17.3877176870968</v>
      </c>
      <c r="E37" s="13">
        <f t="shared" si="18"/>
        <v>17.3390670019355</v>
      </c>
      <c r="F37" s="9" t="s">
        <v>107</v>
      </c>
      <c r="G37" s="6">
        <v>9</v>
      </c>
      <c r="H37" s="11">
        <f t="shared" si="0"/>
        <v>17.3877176870968</v>
      </c>
      <c r="I37" s="11">
        <f t="shared" si="1"/>
        <v>290.537717687097</v>
      </c>
      <c r="J37" s="11">
        <f t="shared" si="2"/>
        <v>0.147127277045259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4.10170014247504</v>
      </c>
      <c r="P37" s="11">
        <f t="shared" si="5"/>
        <v>0.603471973218502</v>
      </c>
      <c r="Q37" s="16">
        <f t="shared" si="6"/>
        <v>0.0784513565184053</v>
      </c>
      <c r="R37" s="11">
        <f t="shared" si="7"/>
        <v>0.129143083333333</v>
      </c>
      <c r="S37" s="17">
        <f t="shared" si="8"/>
        <v>0.607476254194066</v>
      </c>
      <c r="T37" s="3">
        <v>0.01</v>
      </c>
      <c r="U37" s="18">
        <f t="shared" si="9"/>
        <v>0.00607476254194066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0.0279747625419407</v>
      </c>
      <c r="AR37" s="25">
        <f t="shared" si="15"/>
        <v>99.3408333333333</v>
      </c>
      <c r="AS37" s="1">
        <f t="shared" si="16"/>
        <v>0.13</v>
      </c>
      <c r="AT37" s="2">
        <f>$E$4/12</f>
        <v>1.46666666666667</v>
      </c>
      <c r="AU37" s="1">
        <f t="shared" si="17"/>
        <v>3550.12614062086</v>
      </c>
    </row>
    <row r="38" s="1" customFormat="1" spans="1:47">
      <c r="A38" s="6"/>
      <c r="B38" s="6"/>
      <c r="C38" s="9">
        <v>9</v>
      </c>
      <c r="D38" s="12">
        <v>14.3997189943333</v>
      </c>
      <c r="E38" s="13">
        <f t="shared" si="18"/>
        <v>17.3877176870968</v>
      </c>
      <c r="F38" s="9" t="s">
        <v>107</v>
      </c>
      <c r="G38" s="6">
        <v>10</v>
      </c>
      <c r="H38" s="11">
        <f t="shared" si="0"/>
        <v>14.3997189943333</v>
      </c>
      <c r="I38" s="11">
        <f t="shared" si="1"/>
        <v>287.549718994333</v>
      </c>
      <c r="J38" s="11">
        <f t="shared" si="2"/>
        <v>0.103861304892298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4.49163650258987</v>
      </c>
      <c r="P38" s="11">
        <f t="shared" si="5"/>
        <v>0.466507228260863</v>
      </c>
      <c r="Q38" s="16">
        <f t="shared" si="6"/>
        <v>0.0606459396739122</v>
      </c>
      <c r="R38" s="11">
        <f t="shared" si="7"/>
        <v>0.129143083333333</v>
      </c>
      <c r="S38" s="17">
        <f t="shared" si="8"/>
        <v>0.469602692676759</v>
      </c>
      <c r="T38" s="3">
        <v>0.01</v>
      </c>
      <c r="U38" s="18">
        <f t="shared" si="9"/>
        <v>0.00469602692676759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0.0265960269267676</v>
      </c>
      <c r="AR38" s="25">
        <f t="shared" si="15"/>
        <v>99.3408333333333</v>
      </c>
      <c r="AS38" s="1">
        <f t="shared" si="16"/>
        <v>0.13</v>
      </c>
      <c r="AT38" s="2">
        <f>$E$4/12</f>
        <v>1.46666666666667</v>
      </c>
      <c r="AU38" s="1">
        <f t="shared" si="17"/>
        <v>3375.15824442898</v>
      </c>
    </row>
    <row r="39" s="1" customFormat="1" spans="1:47">
      <c r="A39" s="6"/>
      <c r="B39" s="6"/>
      <c r="C39" s="9">
        <v>10</v>
      </c>
      <c r="D39" s="12">
        <v>9.06183405177419</v>
      </c>
      <c r="E39" s="13">
        <f t="shared" si="18"/>
        <v>14.3997189943333</v>
      </c>
      <c r="F39" s="9" t="s">
        <v>107</v>
      </c>
      <c r="G39" s="6">
        <v>11</v>
      </c>
      <c r="H39" s="11">
        <f t="shared" si="0"/>
        <v>9.06183405177419</v>
      </c>
      <c r="I39" s="11">
        <f t="shared" si="1"/>
        <v>282.211834051774</v>
      </c>
      <c r="J39" s="11">
        <f t="shared" si="2"/>
        <v>0.0547397060470689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3.82387281061256</v>
      </c>
      <c r="O39" s="11">
        <f t="shared" si="19"/>
        <v>1.19466479704978</v>
      </c>
      <c r="P39" s="11">
        <f t="shared" si="5"/>
        <v>0.0653955998152864</v>
      </c>
      <c r="Q39" s="16">
        <f t="shared" si="6"/>
        <v>0.00850142797598723</v>
      </c>
      <c r="R39" s="11">
        <f t="shared" si="7"/>
        <v>0.129143083333333</v>
      </c>
      <c r="S39" s="17">
        <f t="shared" si="8"/>
        <v>0.0658295261082165</v>
      </c>
      <c r="T39" s="3">
        <v>0.01</v>
      </c>
      <c r="U39" s="18">
        <f t="shared" si="9"/>
        <v>0.000658295261082165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0.0225582952610822</v>
      </c>
      <c r="AR39" s="25">
        <f t="shared" si="15"/>
        <v>99.3408333333333</v>
      </c>
      <c r="AS39" s="1">
        <f t="shared" si="16"/>
        <v>0.13</v>
      </c>
      <c r="AT39" s="2">
        <f>$E$4/12</f>
        <v>1.46666666666667</v>
      </c>
      <c r="AU39" s="1">
        <f t="shared" si="17"/>
        <v>2862.75150947737</v>
      </c>
    </row>
    <row r="40" s="1" customFormat="1" spans="1:48">
      <c r="A40" s="6"/>
      <c r="B40" s="6"/>
      <c r="C40" s="9">
        <v>11</v>
      </c>
      <c r="D40" s="12">
        <v>1.54856972373333</v>
      </c>
      <c r="E40" s="13">
        <f t="shared" si="18"/>
        <v>9.06183405177419</v>
      </c>
      <c r="F40" s="9" t="s">
        <v>109</v>
      </c>
      <c r="G40" s="6">
        <v>12</v>
      </c>
      <c r="H40" s="11">
        <f t="shared" si="0"/>
        <v>1.54856972373333</v>
      </c>
      <c r="I40" s="11">
        <f t="shared" si="1"/>
        <v>274.698569723733</v>
      </c>
      <c r="J40" s="11">
        <f t="shared" si="2"/>
        <v>0.0213048612021664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2.12267753056783</v>
      </c>
      <c r="P40" s="11">
        <f t="shared" si="5"/>
        <v>0.045223350165705</v>
      </c>
      <c r="Q40" s="16">
        <f t="shared" si="6"/>
        <v>0.00587903552154166</v>
      </c>
      <c r="R40" s="11">
        <f t="shared" si="7"/>
        <v>0.129143083333333</v>
      </c>
      <c r="S40" s="17">
        <f t="shared" si="8"/>
        <v>0.0455234254115429</v>
      </c>
      <c r="T40" s="3">
        <v>0.01</v>
      </c>
      <c r="U40" s="18">
        <f t="shared" si="9"/>
        <v>0.000455234254115429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0.0223552342541154</v>
      </c>
      <c r="AR40" s="25">
        <f t="shared" si="15"/>
        <v>99.3408333333333</v>
      </c>
      <c r="AS40" s="1">
        <f t="shared" si="16"/>
        <v>0.13</v>
      </c>
      <c r="AT40" s="2">
        <f>$E$4/12</f>
        <v>1.46666666666667</v>
      </c>
      <c r="AU40" s="1">
        <f t="shared" si="17"/>
        <v>2836.98213295835</v>
      </c>
      <c r="AV40" s="1">
        <f>SUM(AU29:AU40)</f>
        <v>38354.4471142703</v>
      </c>
    </row>
    <row r="41" s="1" customFormat="1" spans="1:46">
      <c r="A41" s="6"/>
      <c r="B41" s="6"/>
      <c r="C41" s="9">
        <v>12</v>
      </c>
      <c r="D41" s="12">
        <v>-1.43124393367742</v>
      </c>
      <c r="E41" s="13">
        <f t="shared" si="18"/>
        <v>1.54856972373333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734.672</v>
      </c>
      <c r="C44" s="9" t="s">
        <v>106</v>
      </c>
      <c r="D44" s="10">
        <v>-0.32</v>
      </c>
      <c r="E44" s="9"/>
      <c r="F44" s="9"/>
      <c r="G44" s="6">
        <v>1</v>
      </c>
      <c r="H44" s="11">
        <f t="shared" ref="H44:H55" si="20">E45</f>
        <v>-0.32</v>
      </c>
      <c r="I44" s="11">
        <f t="shared" ref="I44:I55" si="21">H44+273.15</f>
        <v>272.83</v>
      </c>
      <c r="J44" s="11">
        <f t="shared" ref="J44:J55" si="22">EXP(($C$18*(I44-$C$16))/($C$19*I44*$C$16))</f>
        <v>0.0167128117351532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107</v>
      </c>
      <c r="N44" s="6"/>
      <c r="O44" s="11">
        <f>L44</f>
        <v>0.612226666666667</v>
      </c>
      <c r="P44" s="11">
        <f t="shared" ref="P44:P55" si="25">O44*J44</f>
        <v>0.0102320290192404</v>
      </c>
      <c r="Q44" s="16">
        <f t="shared" ref="Q44:Q55" si="26">P44*$B$46</f>
        <v>0.00184176522346328</v>
      </c>
      <c r="R44" s="11">
        <f t="shared" ref="R44:R55" si="27">L44*$B$46</f>
        <v>0.1102008</v>
      </c>
      <c r="S44" s="17">
        <f t="shared" ref="S44:S55" si="28">Q44/R44</f>
        <v>0.0167128117351532</v>
      </c>
      <c r="T44" s="3">
        <v>0.01</v>
      </c>
      <c r="U44" s="18">
        <f t="shared" ref="U44:U55" si="29">S44*T44</f>
        <v>0.000167128117351532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0.0192671281173515</v>
      </c>
      <c r="AR44" s="25">
        <f t="shared" ref="AR44:AR55" si="35">$B$44/12</f>
        <v>61.2226666666667</v>
      </c>
      <c r="AS44" s="1">
        <f t="shared" ref="AS44:AS55" si="36">$B$46</f>
        <v>0.18</v>
      </c>
      <c r="AT44" s="2">
        <f>$E$3/12</f>
        <v>71.5</v>
      </c>
      <c r="AU44" s="1">
        <f t="shared" ref="AU44:AU55" si="37">AT44*10000*AS44*0.67*AR44*AQ44</f>
        <v>101714.4317187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-1.73225461835484</v>
      </c>
      <c r="E45" s="13">
        <f t="shared" ref="E45:E56" si="38">D44</f>
        <v>-0.32</v>
      </c>
      <c r="F45" s="9" t="s">
        <v>107</v>
      </c>
      <c r="G45" s="6">
        <v>2</v>
      </c>
      <c r="H45" s="11">
        <f t="shared" si="20"/>
        <v>-1.73225461835484</v>
      </c>
      <c r="I45" s="11">
        <f t="shared" si="21"/>
        <v>271.417745381645</v>
      </c>
      <c r="J45" s="11">
        <f t="shared" si="22"/>
        <v>0.0138804498739256</v>
      </c>
      <c r="K45" s="11">
        <f t="shared" si="23"/>
        <v>61.2226666666667</v>
      </c>
      <c r="L45" s="11">
        <f t="shared" si="24"/>
        <v>0.612226666666667</v>
      </c>
      <c r="M45" s="6" t="s">
        <v>107</v>
      </c>
      <c r="N45" s="6"/>
      <c r="O45" s="11">
        <f t="shared" ref="O45:O55" si="39">L45+O44-P44-N45</f>
        <v>1.21422130431409</v>
      </c>
      <c r="P45" s="11">
        <f t="shared" si="25"/>
        <v>0.0168539379503843</v>
      </c>
      <c r="Q45" s="16">
        <f t="shared" si="26"/>
        <v>0.00303370883106917</v>
      </c>
      <c r="R45" s="11">
        <f t="shared" si="27"/>
        <v>0.1102008</v>
      </c>
      <c r="S45" s="17">
        <f t="shared" si="28"/>
        <v>0.027528918402309</v>
      </c>
      <c r="T45" s="3">
        <v>0.01</v>
      </c>
      <c r="U45" s="18">
        <f t="shared" si="29"/>
        <v>0.00027528918402309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0.0193752891840231</v>
      </c>
      <c r="AR45" s="25">
        <f t="shared" si="35"/>
        <v>61.2226666666667</v>
      </c>
      <c r="AS45" s="1">
        <f t="shared" si="36"/>
        <v>0.18</v>
      </c>
      <c r="AT45" s="2">
        <f>$E$3/12</f>
        <v>71.5</v>
      </c>
      <c r="AU45" s="1">
        <f t="shared" si="37"/>
        <v>102285.432303924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0.359631304107143</v>
      </c>
      <c r="E46" s="13">
        <f t="shared" si="38"/>
        <v>-1.73225461835484</v>
      </c>
      <c r="F46" s="9" t="s">
        <v>107</v>
      </c>
      <c r="G46" s="6">
        <v>3</v>
      </c>
      <c r="H46" s="11">
        <f t="shared" si="20"/>
        <v>0.359631304107143</v>
      </c>
      <c r="I46" s="11">
        <f t="shared" si="21"/>
        <v>273.509631304107</v>
      </c>
      <c r="J46" s="11">
        <f t="shared" si="22"/>
        <v>0.0182626014313422</v>
      </c>
      <c r="K46" s="11">
        <f t="shared" si="23"/>
        <v>61.2226666666667</v>
      </c>
      <c r="L46" s="11">
        <f t="shared" si="24"/>
        <v>0.612226666666667</v>
      </c>
      <c r="M46" s="6" t="s">
        <v>107</v>
      </c>
      <c r="N46" s="6"/>
      <c r="O46" s="11">
        <f t="shared" si="39"/>
        <v>1.80959403303038</v>
      </c>
      <c r="P46" s="11">
        <f t="shared" si="25"/>
        <v>0.0330478945777689</v>
      </c>
      <c r="Q46" s="16">
        <f t="shared" si="26"/>
        <v>0.00594862102399839</v>
      </c>
      <c r="R46" s="11">
        <f t="shared" si="27"/>
        <v>0.1102008</v>
      </c>
      <c r="S46" s="17">
        <f t="shared" si="28"/>
        <v>0.0539798352098932</v>
      </c>
      <c r="T46" s="3">
        <v>0.01</v>
      </c>
      <c r="U46" s="18">
        <f t="shared" si="29"/>
        <v>0.000539798352098932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0.0196397983520989</v>
      </c>
      <c r="AR46" s="25">
        <f t="shared" si="35"/>
        <v>61.2226666666667</v>
      </c>
      <c r="AS46" s="1">
        <f t="shared" si="36"/>
        <v>0.18</v>
      </c>
      <c r="AT46" s="2">
        <f>$E$3/12</f>
        <v>71.5</v>
      </c>
      <c r="AU46" s="1">
        <f t="shared" si="37"/>
        <v>103681.820989946</v>
      </c>
    </row>
    <row r="47" s="1" customFormat="1" spans="1:47">
      <c r="A47" s="6"/>
      <c r="B47" s="6"/>
      <c r="C47" s="9">
        <v>3</v>
      </c>
      <c r="D47" s="12">
        <v>1.67110481493548</v>
      </c>
      <c r="E47" s="13">
        <f t="shared" si="38"/>
        <v>0.359631304107143</v>
      </c>
      <c r="F47" s="9" t="s">
        <v>107</v>
      </c>
      <c r="G47" s="6">
        <v>4</v>
      </c>
      <c r="H47" s="11">
        <f t="shared" si="20"/>
        <v>1.67110481493548</v>
      </c>
      <c r="I47" s="11">
        <f t="shared" si="21"/>
        <v>274.821104814935</v>
      </c>
      <c r="J47" s="11">
        <f t="shared" si="22"/>
        <v>0.0216442400798234</v>
      </c>
      <c r="K47" s="11">
        <f t="shared" si="23"/>
        <v>61.2226666666667</v>
      </c>
      <c r="L47" s="11">
        <f t="shared" si="24"/>
        <v>0.612226666666667</v>
      </c>
      <c r="M47" s="6" t="s">
        <v>107</v>
      </c>
      <c r="N47" s="6"/>
      <c r="O47" s="11">
        <f t="shared" si="39"/>
        <v>2.38877280511927</v>
      </c>
      <c r="P47" s="11">
        <f t="shared" si="25"/>
        <v>0.0517031720901548</v>
      </c>
      <c r="Q47" s="16">
        <f t="shared" si="26"/>
        <v>0.00930657097622787</v>
      </c>
      <c r="R47" s="11">
        <f t="shared" si="27"/>
        <v>0.1102008</v>
      </c>
      <c r="S47" s="17">
        <f t="shared" si="28"/>
        <v>0.0844510291778995</v>
      </c>
      <c r="T47" s="3">
        <v>0.01</v>
      </c>
      <c r="U47" s="18">
        <f t="shared" si="29"/>
        <v>0.000844510291778995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0.019944510291779</v>
      </c>
      <c r="AR47" s="25">
        <f t="shared" si="35"/>
        <v>61.2226666666667</v>
      </c>
      <c r="AS47" s="1">
        <f t="shared" si="36"/>
        <v>0.18</v>
      </c>
      <c r="AT47" s="2">
        <f>$E$3/12</f>
        <v>71.5</v>
      </c>
      <c r="AU47" s="1">
        <f t="shared" si="37"/>
        <v>105290.446914562</v>
      </c>
    </row>
    <row r="48" s="1" customFormat="1" spans="1:47">
      <c r="A48" s="6"/>
      <c r="B48" s="6"/>
      <c r="C48" s="9">
        <v>4</v>
      </c>
      <c r="D48" s="12">
        <v>7.86209925443333</v>
      </c>
      <c r="E48" s="13">
        <f t="shared" si="38"/>
        <v>1.67110481493548</v>
      </c>
      <c r="F48" s="9" t="s">
        <v>107</v>
      </c>
      <c r="G48" s="6">
        <v>5</v>
      </c>
      <c r="H48" s="11">
        <f t="shared" si="20"/>
        <v>7.86209925443333</v>
      </c>
      <c r="I48" s="11">
        <f t="shared" si="21"/>
        <v>281.012099254433</v>
      </c>
      <c r="J48" s="11">
        <f t="shared" si="22"/>
        <v>0.0472423152679642</v>
      </c>
      <c r="K48" s="11">
        <f t="shared" si="23"/>
        <v>61.2226666666667</v>
      </c>
      <c r="L48" s="11">
        <f t="shared" si="24"/>
        <v>0.612226666666667</v>
      </c>
      <c r="M48" s="6" t="s">
        <v>109</v>
      </c>
      <c r="N48" s="11">
        <f>(O47-P47)*$C$24/100</f>
        <v>2.22021615137766</v>
      </c>
      <c r="O48" s="11">
        <f t="shared" si="39"/>
        <v>0.729080148318123</v>
      </c>
      <c r="P48" s="11">
        <f t="shared" si="25"/>
        <v>0.0344434342224589</v>
      </c>
      <c r="Q48" s="16">
        <f t="shared" si="26"/>
        <v>0.00619981816004259</v>
      </c>
      <c r="R48" s="11">
        <f t="shared" si="27"/>
        <v>0.1102008</v>
      </c>
      <c r="S48" s="17">
        <f t="shared" si="28"/>
        <v>0.0562592845064881</v>
      </c>
      <c r="T48" s="3">
        <v>0.01</v>
      </c>
      <c r="U48" s="18">
        <f t="shared" si="29"/>
        <v>0.000562592845064881</v>
      </c>
      <c r="V48" s="17"/>
      <c r="W48" s="3"/>
      <c r="X48" s="18"/>
      <c r="Y48" s="19">
        <v>0.02</v>
      </c>
      <c r="Z48" s="3">
        <v>0.29</v>
      </c>
      <c r="AA48" s="20">
        <f t="shared" si="30"/>
        <v>0.0058</v>
      </c>
      <c r="AB48" s="3">
        <v>0.01</v>
      </c>
      <c r="AC48" s="3">
        <v>0.28</v>
      </c>
      <c r="AD48" s="20">
        <f t="shared" si="31"/>
        <v>0.0028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0.0196625928450649</v>
      </c>
      <c r="AR48" s="25">
        <f t="shared" si="35"/>
        <v>61.2226666666667</v>
      </c>
      <c r="AS48" s="1">
        <f t="shared" si="36"/>
        <v>0.18</v>
      </c>
      <c r="AT48" s="2">
        <f>$E$3/12</f>
        <v>71.5</v>
      </c>
      <c r="AU48" s="1">
        <f t="shared" si="37"/>
        <v>103802.156977968</v>
      </c>
    </row>
    <row r="49" s="1" customFormat="1" spans="1:47">
      <c r="A49" s="6"/>
      <c r="B49" s="6"/>
      <c r="C49" s="9">
        <v>5</v>
      </c>
      <c r="D49" s="12">
        <v>11.4362831612581</v>
      </c>
      <c r="E49" s="13">
        <f t="shared" si="38"/>
        <v>7.86209925443333</v>
      </c>
      <c r="F49" s="9" t="s">
        <v>109</v>
      </c>
      <c r="G49" s="6">
        <v>6</v>
      </c>
      <c r="H49" s="11">
        <f t="shared" si="20"/>
        <v>11.4362831612581</v>
      </c>
      <c r="I49" s="11">
        <f t="shared" si="21"/>
        <v>284.586283161258</v>
      </c>
      <c r="J49" s="11">
        <f t="shared" si="22"/>
        <v>0.0729996552765849</v>
      </c>
      <c r="K49" s="11">
        <f t="shared" si="23"/>
        <v>61.2226666666667</v>
      </c>
      <c r="L49" s="11">
        <f t="shared" si="24"/>
        <v>0.612226666666667</v>
      </c>
      <c r="M49" s="6" t="s">
        <v>107</v>
      </c>
      <c r="N49" s="6"/>
      <c r="O49" s="11">
        <f t="shared" si="39"/>
        <v>1.30686338076233</v>
      </c>
      <c r="P49" s="11">
        <f t="shared" si="25"/>
        <v>0.0954005762892425</v>
      </c>
      <c r="Q49" s="16">
        <f t="shared" si="26"/>
        <v>0.0171721037320636</v>
      </c>
      <c r="R49" s="11">
        <f t="shared" si="27"/>
        <v>0.1102008</v>
      </c>
      <c r="S49" s="17">
        <f t="shared" si="28"/>
        <v>0.155825581411965</v>
      </c>
      <c r="T49" s="3">
        <v>0.01</v>
      </c>
      <c r="U49" s="18">
        <f t="shared" si="29"/>
        <v>0.00155825581411965</v>
      </c>
      <c r="V49" s="17"/>
      <c r="W49" s="3"/>
      <c r="X49" s="18"/>
      <c r="Y49" s="19">
        <v>0.02</v>
      </c>
      <c r="Z49" s="3">
        <v>0.29</v>
      </c>
      <c r="AA49" s="20">
        <f t="shared" si="30"/>
        <v>0.0058</v>
      </c>
      <c r="AB49" s="3">
        <v>0.01</v>
      </c>
      <c r="AC49" s="3">
        <v>0.28</v>
      </c>
      <c r="AD49" s="20">
        <f t="shared" si="31"/>
        <v>0.0028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0.0206582558141196</v>
      </c>
      <c r="AR49" s="25">
        <f t="shared" si="35"/>
        <v>61.2226666666667</v>
      </c>
      <c r="AS49" s="1">
        <f t="shared" si="36"/>
        <v>0.18</v>
      </c>
      <c r="AT49" s="2">
        <f>$E$3/12</f>
        <v>71.5</v>
      </c>
      <c r="AU49" s="1">
        <f t="shared" si="37"/>
        <v>109058.430381245</v>
      </c>
    </row>
    <row r="50" s="1" customFormat="1" spans="1:47">
      <c r="A50" s="6"/>
      <c r="B50" s="6"/>
      <c r="C50" s="9">
        <v>6</v>
      </c>
      <c r="D50" s="12">
        <v>14.515919114</v>
      </c>
      <c r="E50" s="13">
        <f t="shared" si="38"/>
        <v>11.4362831612581</v>
      </c>
      <c r="F50" s="9" t="s">
        <v>107</v>
      </c>
      <c r="G50" s="6">
        <v>7</v>
      </c>
      <c r="H50" s="11">
        <f t="shared" si="20"/>
        <v>14.515919114</v>
      </c>
      <c r="I50" s="11">
        <f t="shared" si="21"/>
        <v>287.665919114</v>
      </c>
      <c r="J50" s="11">
        <f t="shared" si="22"/>
        <v>0.105291674484215</v>
      </c>
      <c r="K50" s="11">
        <f t="shared" si="23"/>
        <v>61.2226666666667</v>
      </c>
      <c r="L50" s="11">
        <f t="shared" si="24"/>
        <v>0.612226666666667</v>
      </c>
      <c r="M50" s="6" t="s">
        <v>107</v>
      </c>
      <c r="N50" s="6"/>
      <c r="O50" s="11">
        <f t="shared" si="39"/>
        <v>1.82368947113976</v>
      </c>
      <c r="P50" s="11">
        <f t="shared" si="25"/>
        <v>0.192019318155537</v>
      </c>
      <c r="Q50" s="16">
        <f t="shared" si="26"/>
        <v>0.0345634772679966</v>
      </c>
      <c r="R50" s="11">
        <f t="shared" si="27"/>
        <v>0.1102008</v>
      </c>
      <c r="S50" s="17">
        <f t="shared" si="28"/>
        <v>0.313640892516176</v>
      </c>
      <c r="T50" s="3">
        <v>0.01</v>
      </c>
      <c r="U50" s="18">
        <f t="shared" si="29"/>
        <v>0.00313640892516176</v>
      </c>
      <c r="V50" s="17"/>
      <c r="W50" s="3"/>
      <c r="X50" s="18"/>
      <c r="Y50" s="19">
        <v>0.04</v>
      </c>
      <c r="Z50" s="3">
        <v>0.29</v>
      </c>
      <c r="AA50" s="20">
        <f t="shared" si="30"/>
        <v>0.0116</v>
      </c>
      <c r="AB50" s="3">
        <v>0.015</v>
      </c>
      <c r="AC50" s="3">
        <v>0.28</v>
      </c>
      <c r="AD50" s="20">
        <f t="shared" si="31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0.0311864089251618</v>
      </c>
      <c r="AR50" s="25">
        <f t="shared" si="35"/>
        <v>61.2226666666667</v>
      </c>
      <c r="AS50" s="1">
        <f t="shared" si="36"/>
        <v>0.18</v>
      </c>
      <c r="AT50" s="2">
        <f>$E$3/12</f>
        <v>71.5</v>
      </c>
      <c r="AU50" s="1">
        <f t="shared" si="37"/>
        <v>164638.333323434</v>
      </c>
    </row>
    <row r="51" s="1" customFormat="1" spans="1:47">
      <c r="A51" s="6"/>
      <c r="B51" s="6"/>
      <c r="C51" s="9">
        <v>7</v>
      </c>
      <c r="D51" s="12">
        <v>17.3390670019355</v>
      </c>
      <c r="E51" s="13">
        <f t="shared" si="38"/>
        <v>14.515919114</v>
      </c>
      <c r="F51" s="9" t="s">
        <v>107</v>
      </c>
      <c r="G51" s="6">
        <v>8</v>
      </c>
      <c r="H51" s="11">
        <f t="shared" si="20"/>
        <v>17.3390670019355</v>
      </c>
      <c r="I51" s="11">
        <f t="shared" si="21"/>
        <v>290.489067001935</v>
      </c>
      <c r="J51" s="11">
        <f t="shared" si="22"/>
        <v>0.14630380777584</v>
      </c>
      <c r="K51" s="11">
        <f t="shared" si="23"/>
        <v>61.2226666666667</v>
      </c>
      <c r="L51" s="11">
        <f t="shared" si="24"/>
        <v>0.612226666666667</v>
      </c>
      <c r="M51" s="6" t="s">
        <v>107</v>
      </c>
      <c r="N51" s="6"/>
      <c r="O51" s="11">
        <f t="shared" si="39"/>
        <v>2.24389681965089</v>
      </c>
      <c r="P51" s="11">
        <f t="shared" si="25"/>
        <v>0.328290648971021</v>
      </c>
      <c r="Q51" s="16">
        <f t="shared" si="26"/>
        <v>0.0590923168147837</v>
      </c>
      <c r="R51" s="11">
        <f t="shared" si="27"/>
        <v>0.1102008</v>
      </c>
      <c r="S51" s="17">
        <f t="shared" si="28"/>
        <v>0.536224027545932</v>
      </c>
      <c r="T51" s="3">
        <v>0.01</v>
      </c>
      <c r="U51" s="18">
        <f t="shared" si="29"/>
        <v>0.00536224027545932</v>
      </c>
      <c r="V51" s="17"/>
      <c r="W51" s="3"/>
      <c r="X51" s="18"/>
      <c r="Y51" s="19">
        <v>0.04</v>
      </c>
      <c r="Z51" s="3">
        <v>0.29</v>
      </c>
      <c r="AA51" s="20">
        <f t="shared" si="30"/>
        <v>0.0116</v>
      </c>
      <c r="AB51" s="3">
        <v>0.015</v>
      </c>
      <c r="AC51" s="3">
        <v>0.28</v>
      </c>
      <c r="AD51" s="20">
        <f t="shared" si="31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0.0334122402754593</v>
      </c>
      <c r="AR51" s="25">
        <f t="shared" si="35"/>
        <v>61.2226666666667</v>
      </c>
      <c r="AS51" s="1">
        <f t="shared" si="36"/>
        <v>0.18</v>
      </c>
      <c r="AT51" s="2">
        <f>$E$3/12</f>
        <v>71.5</v>
      </c>
      <c r="AU51" s="1">
        <f t="shared" si="37"/>
        <v>176388.873908322</v>
      </c>
    </row>
    <row r="52" s="1" customFormat="1" spans="1:47">
      <c r="A52" s="6"/>
      <c r="B52" s="6"/>
      <c r="C52" s="9">
        <v>8</v>
      </c>
      <c r="D52" s="12">
        <v>17.3877176870968</v>
      </c>
      <c r="E52" s="13">
        <f t="shared" si="38"/>
        <v>17.3390670019355</v>
      </c>
      <c r="F52" s="9" t="s">
        <v>107</v>
      </c>
      <c r="G52" s="6">
        <v>9</v>
      </c>
      <c r="H52" s="11">
        <f t="shared" si="20"/>
        <v>17.3877176870968</v>
      </c>
      <c r="I52" s="11">
        <f t="shared" si="21"/>
        <v>290.537717687097</v>
      </c>
      <c r="J52" s="11">
        <f t="shared" si="22"/>
        <v>0.147127277045259</v>
      </c>
      <c r="K52" s="11">
        <f t="shared" si="23"/>
        <v>61.2226666666667</v>
      </c>
      <c r="L52" s="11">
        <f t="shared" si="24"/>
        <v>0.612226666666667</v>
      </c>
      <c r="M52" s="6" t="s">
        <v>107</v>
      </c>
      <c r="N52" s="6"/>
      <c r="O52" s="11">
        <f t="shared" si="39"/>
        <v>2.52783283734653</v>
      </c>
      <c r="P52" s="11">
        <f t="shared" si="25"/>
        <v>0.371913162184385</v>
      </c>
      <c r="Q52" s="16">
        <f t="shared" si="26"/>
        <v>0.0669443691931893</v>
      </c>
      <c r="R52" s="11">
        <f t="shared" si="27"/>
        <v>0.1102008</v>
      </c>
      <c r="S52" s="17">
        <f t="shared" si="28"/>
        <v>0.607476254194065</v>
      </c>
      <c r="T52" s="3">
        <v>0.01</v>
      </c>
      <c r="U52" s="18">
        <f t="shared" si="29"/>
        <v>0.00607476254194065</v>
      </c>
      <c r="V52" s="17"/>
      <c r="W52" s="3"/>
      <c r="X52" s="18"/>
      <c r="Y52" s="19">
        <v>0.02</v>
      </c>
      <c r="Z52" s="3">
        <v>0.29</v>
      </c>
      <c r="AA52" s="20">
        <f t="shared" si="30"/>
        <v>0.0058</v>
      </c>
      <c r="AB52" s="3">
        <v>0.01</v>
      </c>
      <c r="AC52" s="3">
        <v>0.28</v>
      </c>
      <c r="AD52" s="20">
        <f t="shared" si="31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0.0251747625419407</v>
      </c>
      <c r="AR52" s="25">
        <f t="shared" si="35"/>
        <v>61.2226666666667</v>
      </c>
      <c r="AS52" s="1">
        <f t="shared" si="36"/>
        <v>0.18</v>
      </c>
      <c r="AT52" s="2">
        <f>$E$3/12</f>
        <v>71.5</v>
      </c>
      <c r="AU52" s="1">
        <f t="shared" si="37"/>
        <v>132901.834150397</v>
      </c>
    </row>
    <row r="53" s="1" customFormat="1" spans="1:47">
      <c r="A53" s="6"/>
      <c r="B53" s="6"/>
      <c r="C53" s="9">
        <v>9</v>
      </c>
      <c r="D53" s="12">
        <v>14.3997189943333</v>
      </c>
      <c r="E53" s="13">
        <f t="shared" si="38"/>
        <v>17.3877176870968</v>
      </c>
      <c r="F53" s="9" t="s">
        <v>107</v>
      </c>
      <c r="G53" s="6">
        <v>10</v>
      </c>
      <c r="H53" s="11">
        <f t="shared" si="20"/>
        <v>14.3997189943333</v>
      </c>
      <c r="I53" s="11">
        <f t="shared" si="21"/>
        <v>287.549718994333</v>
      </c>
      <c r="J53" s="11">
        <f t="shared" si="22"/>
        <v>0.103861304892298</v>
      </c>
      <c r="K53" s="11">
        <f t="shared" si="23"/>
        <v>61.2226666666667</v>
      </c>
      <c r="L53" s="11">
        <f t="shared" si="24"/>
        <v>0.612226666666667</v>
      </c>
      <c r="M53" s="6" t="s">
        <v>107</v>
      </c>
      <c r="N53" s="6"/>
      <c r="O53" s="11">
        <f t="shared" si="39"/>
        <v>2.76814634182881</v>
      </c>
      <c r="P53" s="11">
        <f t="shared" si="25"/>
        <v>0.287503291195183</v>
      </c>
      <c r="Q53" s="16">
        <f t="shared" si="26"/>
        <v>0.0517505924151329</v>
      </c>
      <c r="R53" s="11">
        <f t="shared" si="27"/>
        <v>0.1102008</v>
      </c>
      <c r="S53" s="17">
        <f t="shared" si="28"/>
        <v>0.469602692676758</v>
      </c>
      <c r="T53" s="3">
        <v>0.01</v>
      </c>
      <c r="U53" s="18">
        <f t="shared" si="29"/>
        <v>0.00469602692676758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0.0237960269267676</v>
      </c>
      <c r="AR53" s="25">
        <f t="shared" si="35"/>
        <v>61.2226666666667</v>
      </c>
      <c r="AS53" s="1">
        <f t="shared" si="36"/>
        <v>0.18</v>
      </c>
      <c r="AT53" s="2">
        <f>$E$3/12</f>
        <v>71.5</v>
      </c>
      <c r="AU53" s="1">
        <f t="shared" si="37"/>
        <v>125623.255384869</v>
      </c>
    </row>
    <row r="54" s="1" customFormat="1" spans="1:47">
      <c r="A54" s="6"/>
      <c r="B54" s="6"/>
      <c r="C54" s="9">
        <v>10</v>
      </c>
      <c r="D54" s="12">
        <v>9.06183405177419</v>
      </c>
      <c r="E54" s="13">
        <f t="shared" si="38"/>
        <v>14.3997189943333</v>
      </c>
      <c r="F54" s="9" t="s">
        <v>107</v>
      </c>
      <c r="G54" s="6">
        <v>11</v>
      </c>
      <c r="H54" s="11">
        <f t="shared" si="20"/>
        <v>9.06183405177419</v>
      </c>
      <c r="I54" s="11">
        <f t="shared" si="21"/>
        <v>282.211834051774</v>
      </c>
      <c r="J54" s="11">
        <f t="shared" si="22"/>
        <v>0.0547397060470689</v>
      </c>
      <c r="K54" s="11">
        <f t="shared" si="23"/>
        <v>61.2226666666667</v>
      </c>
      <c r="L54" s="11">
        <f t="shared" si="24"/>
        <v>0.612226666666667</v>
      </c>
      <c r="M54" s="6" t="s">
        <v>109</v>
      </c>
      <c r="N54" s="11">
        <f>(O53-P53)*$C$24/100</f>
        <v>2.35661089810195</v>
      </c>
      <c r="O54" s="11">
        <f t="shared" si="39"/>
        <v>0.736258819198348</v>
      </c>
      <c r="P54" s="11">
        <f t="shared" si="25"/>
        <v>0.0403025913374796</v>
      </c>
      <c r="Q54" s="16">
        <f t="shared" si="26"/>
        <v>0.00725446644074633</v>
      </c>
      <c r="R54" s="11">
        <f t="shared" si="27"/>
        <v>0.1102008</v>
      </c>
      <c r="S54" s="17">
        <f t="shared" si="28"/>
        <v>0.0658295261082163</v>
      </c>
      <c r="T54" s="3">
        <v>0.01</v>
      </c>
      <c r="U54" s="18">
        <f t="shared" si="29"/>
        <v>0.000658295261082163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0.0197582952610822</v>
      </c>
      <c r="AR54" s="25">
        <f t="shared" si="35"/>
        <v>61.2226666666667</v>
      </c>
      <c r="AS54" s="1">
        <f t="shared" si="36"/>
        <v>0.18</v>
      </c>
      <c r="AT54" s="2">
        <f>$E$3/12</f>
        <v>71.5</v>
      </c>
      <c r="AU54" s="1">
        <f t="shared" si="37"/>
        <v>104307.38623684</v>
      </c>
    </row>
    <row r="55" s="1" customFormat="1" spans="1:48">
      <c r="A55" s="6"/>
      <c r="B55" s="6"/>
      <c r="C55" s="9">
        <v>11</v>
      </c>
      <c r="D55" s="12">
        <v>1.54856972373333</v>
      </c>
      <c r="E55" s="13">
        <f t="shared" si="38"/>
        <v>9.06183405177419</v>
      </c>
      <c r="F55" s="9" t="s">
        <v>109</v>
      </c>
      <c r="G55" s="6">
        <v>12</v>
      </c>
      <c r="H55" s="11">
        <f t="shared" si="20"/>
        <v>1.54856972373333</v>
      </c>
      <c r="I55" s="11">
        <f t="shared" si="21"/>
        <v>274.698569723733</v>
      </c>
      <c r="J55" s="11">
        <f t="shared" si="22"/>
        <v>0.0213048612021664</v>
      </c>
      <c r="K55" s="11">
        <f t="shared" si="23"/>
        <v>61.2226666666667</v>
      </c>
      <c r="L55" s="11">
        <f t="shared" si="24"/>
        <v>0.612226666666667</v>
      </c>
      <c r="M55" s="6" t="s">
        <v>107</v>
      </c>
      <c r="N55" s="6"/>
      <c r="O55" s="11">
        <f t="shared" si="39"/>
        <v>1.30818289452754</v>
      </c>
      <c r="P55" s="11">
        <f t="shared" si="25"/>
        <v>0.0278706549949575</v>
      </c>
      <c r="Q55" s="16">
        <f t="shared" si="26"/>
        <v>0.00501671789909235</v>
      </c>
      <c r="R55" s="11">
        <f t="shared" si="27"/>
        <v>0.1102008</v>
      </c>
      <c r="S55" s="17">
        <f t="shared" si="28"/>
        <v>0.0455234254115428</v>
      </c>
      <c r="T55" s="3">
        <v>0.01</v>
      </c>
      <c r="U55" s="18">
        <f t="shared" si="29"/>
        <v>0.000455234254115428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0.0195552342541154</v>
      </c>
      <c r="AR55" s="25">
        <f t="shared" si="35"/>
        <v>61.2226666666667</v>
      </c>
      <c r="AS55" s="1">
        <f t="shared" si="36"/>
        <v>0.18</v>
      </c>
      <c r="AT55" s="2">
        <f>$E$3/12</f>
        <v>71.5</v>
      </c>
      <c r="AU55" s="1">
        <f t="shared" si="37"/>
        <v>103235.39279796</v>
      </c>
      <c r="AV55" s="1">
        <f>SUM(AU44:AU55)</f>
        <v>1432927.79508817</v>
      </c>
    </row>
    <row r="56" s="1" customFormat="1" spans="1:46">
      <c r="A56" s="6"/>
      <c r="B56" s="6"/>
      <c r="C56" s="9">
        <v>12</v>
      </c>
      <c r="D56" s="12">
        <v>-1.43124393367742</v>
      </c>
      <c r="E56" s="13">
        <f t="shared" si="38"/>
        <v>1.54856972373333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-0.32</v>
      </c>
      <c r="E60" s="9"/>
      <c r="F60" s="9"/>
      <c r="G60" s="6">
        <v>1</v>
      </c>
      <c r="H60" s="11">
        <f t="shared" ref="H60:H71" si="40">E61</f>
        <v>-0.32</v>
      </c>
      <c r="I60" s="11">
        <f t="shared" ref="I60:I71" si="41">H60+273.15</f>
        <v>272.83</v>
      </c>
      <c r="J60" s="11">
        <f t="shared" ref="J60:J71" si="42">EXP(($C$18*(I60-$C$16))/($C$19*I60*$C$16))</f>
        <v>0.0167128117351532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0.0230586663509909</v>
      </c>
      <c r="Q60" s="16">
        <f t="shared" ref="Q60:Q71" si="46">P60*$B$62</f>
        <v>0.00230586663509909</v>
      </c>
      <c r="R60" s="11">
        <f t="shared" ref="R60:R71" si="47">L60*$B$62</f>
        <v>0.13797</v>
      </c>
      <c r="S60" s="17">
        <f t="shared" ref="S60:S71" si="48">Q60/R60</f>
        <v>0.0167128117351532</v>
      </c>
      <c r="T60" s="3">
        <v>0.01</v>
      </c>
      <c r="U60" s="18">
        <f t="shared" ref="U60:U71" si="49">S60*T60</f>
        <v>0.000167128117351532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0.0124671281173515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33.2583333333333</v>
      </c>
      <c r="AU60" s="1">
        <f t="shared" ref="AU60:AU71" si="57">AT60*10000*AS60*0.67*AR60*AQ60</f>
        <v>38328.9013761047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-1.73225461835484</v>
      </c>
      <c r="E61" s="13">
        <f t="shared" ref="E61:E72" si="58">D60</f>
        <v>-0.32</v>
      </c>
      <c r="F61" s="9" t="s">
        <v>107</v>
      </c>
      <c r="G61" s="6">
        <v>2</v>
      </c>
      <c r="H61" s="11">
        <f t="shared" si="40"/>
        <v>-1.73225461835484</v>
      </c>
      <c r="I61" s="11">
        <f t="shared" si="41"/>
        <v>271.417745381645</v>
      </c>
      <c r="J61" s="11">
        <f t="shared" si="42"/>
        <v>0.0138804498739256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2.73634133364901</v>
      </c>
      <c r="P61" s="11">
        <f t="shared" si="45"/>
        <v>0.0379816487196657</v>
      </c>
      <c r="Q61" s="16">
        <f t="shared" si="46"/>
        <v>0.00379816487196657</v>
      </c>
      <c r="R61" s="11">
        <f t="shared" si="47"/>
        <v>0.13797</v>
      </c>
      <c r="S61" s="17">
        <f t="shared" si="48"/>
        <v>0.027528918402309</v>
      </c>
      <c r="T61" s="3">
        <v>0.01</v>
      </c>
      <c r="U61" s="18">
        <f t="shared" si="49"/>
        <v>0.00027528918402309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0.0125752891840231</v>
      </c>
      <c r="AR61" s="25">
        <f t="shared" si="55"/>
        <v>137.97</v>
      </c>
      <c r="AS61" s="1">
        <f t="shared" si="56"/>
        <v>0.1</v>
      </c>
      <c r="AT61" s="2">
        <f>$E$5/12</f>
        <v>33.2583333333333</v>
      </c>
      <c r="AU61" s="1">
        <f t="shared" si="57"/>
        <v>38661.4314358077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0.359631304107143</v>
      </c>
      <c r="E62" s="13">
        <f t="shared" si="58"/>
        <v>-1.73225461835484</v>
      </c>
      <c r="F62" s="9" t="s">
        <v>107</v>
      </c>
      <c r="G62" s="6">
        <v>3</v>
      </c>
      <c r="H62" s="11">
        <f t="shared" si="40"/>
        <v>0.359631304107143</v>
      </c>
      <c r="I62" s="11">
        <f t="shared" si="41"/>
        <v>273.509631304107</v>
      </c>
      <c r="J62" s="11">
        <f t="shared" si="42"/>
        <v>0.0182626014313422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4.07805968492934</v>
      </c>
      <c r="P62" s="11">
        <f t="shared" si="45"/>
        <v>0.0744759786390896</v>
      </c>
      <c r="Q62" s="16">
        <f t="shared" si="46"/>
        <v>0.00744759786390896</v>
      </c>
      <c r="R62" s="11">
        <f t="shared" si="47"/>
        <v>0.13797</v>
      </c>
      <c r="S62" s="17">
        <f t="shared" si="48"/>
        <v>0.0539798352098931</v>
      </c>
      <c r="T62" s="3">
        <v>0.01</v>
      </c>
      <c r="U62" s="18">
        <f t="shared" si="49"/>
        <v>0.000539798352098931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0.0128397983520989</v>
      </c>
      <c r="AR62" s="25">
        <f t="shared" si="55"/>
        <v>137.97</v>
      </c>
      <c r="AS62" s="1">
        <f t="shared" si="56"/>
        <v>0.1</v>
      </c>
      <c r="AT62" s="2">
        <f>$E$5/12</f>
        <v>33.2583333333333</v>
      </c>
      <c r="AU62" s="1">
        <f t="shared" si="57"/>
        <v>39474.6376305964</v>
      </c>
    </row>
    <row r="63" s="1" customFormat="1" spans="1:47">
      <c r="A63" s="6"/>
      <c r="B63" s="6"/>
      <c r="C63" s="9">
        <v>3</v>
      </c>
      <c r="D63" s="12">
        <v>1.67110481493548</v>
      </c>
      <c r="E63" s="13">
        <f t="shared" si="58"/>
        <v>0.359631304107143</v>
      </c>
      <c r="F63" s="9" t="s">
        <v>107</v>
      </c>
      <c r="G63" s="6">
        <v>4</v>
      </c>
      <c r="H63" s="11">
        <f t="shared" si="40"/>
        <v>1.67110481493548</v>
      </c>
      <c r="I63" s="11">
        <f t="shared" si="41"/>
        <v>274.821104814935</v>
      </c>
      <c r="J63" s="11">
        <f t="shared" si="42"/>
        <v>0.0216442400798234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5.38328370629025</v>
      </c>
      <c r="P63" s="11">
        <f t="shared" si="45"/>
        <v>0.116517084956748</v>
      </c>
      <c r="Q63" s="16">
        <f t="shared" si="46"/>
        <v>0.0116517084956748</v>
      </c>
      <c r="R63" s="11">
        <f t="shared" si="47"/>
        <v>0.13797</v>
      </c>
      <c r="S63" s="17">
        <f t="shared" si="48"/>
        <v>0.0844510291778995</v>
      </c>
      <c r="T63" s="3">
        <v>0.01</v>
      </c>
      <c r="U63" s="18">
        <f t="shared" si="49"/>
        <v>0.000844510291778995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0.013144510291779</v>
      </c>
      <c r="AR63" s="25">
        <f t="shared" si="55"/>
        <v>137.97</v>
      </c>
      <c r="AS63" s="1">
        <f t="shared" si="56"/>
        <v>0.1</v>
      </c>
      <c r="AT63" s="2">
        <f>$E$5/12</f>
        <v>33.2583333333333</v>
      </c>
      <c r="AU63" s="1">
        <f t="shared" si="57"/>
        <v>40411.4431060983</v>
      </c>
    </row>
    <row r="64" s="1" customFormat="1" spans="1:47">
      <c r="A64" s="6"/>
      <c r="B64" s="6"/>
      <c r="C64" s="9">
        <v>4</v>
      </c>
      <c r="D64" s="12">
        <v>7.86209925443333</v>
      </c>
      <c r="E64" s="13">
        <f t="shared" si="58"/>
        <v>1.67110481493548</v>
      </c>
      <c r="F64" s="9" t="s">
        <v>107</v>
      </c>
      <c r="G64" s="6">
        <v>5</v>
      </c>
      <c r="H64" s="11">
        <f t="shared" si="40"/>
        <v>7.86209925443333</v>
      </c>
      <c r="I64" s="11">
        <f t="shared" si="41"/>
        <v>281.012099254433</v>
      </c>
      <c r="J64" s="11">
        <f t="shared" si="42"/>
        <v>0.0472423152679642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5.00342829026683</v>
      </c>
      <c r="O64" s="11">
        <f t="shared" si="59"/>
        <v>1.64303833106668</v>
      </c>
      <c r="P64" s="11">
        <f t="shared" si="45"/>
        <v>0.0776209348336016</v>
      </c>
      <c r="Q64" s="16">
        <f t="shared" si="46"/>
        <v>0.00776209348336016</v>
      </c>
      <c r="R64" s="11">
        <f t="shared" si="47"/>
        <v>0.13797</v>
      </c>
      <c r="S64" s="17">
        <f t="shared" si="48"/>
        <v>0.0562592845064881</v>
      </c>
      <c r="T64" s="3">
        <v>0.01</v>
      </c>
      <c r="U64" s="18">
        <f t="shared" si="49"/>
        <v>0.000562592845064881</v>
      </c>
      <c r="V64" s="17"/>
      <c r="W64" s="3"/>
      <c r="X64" s="18"/>
      <c r="Y64" s="19">
        <v>0.02</v>
      </c>
      <c r="Z64" s="3">
        <v>0.06</v>
      </c>
      <c r="AA64" s="20">
        <f t="shared" si="50"/>
        <v>0.0012</v>
      </c>
      <c r="AB64" s="3">
        <v>0.01</v>
      </c>
      <c r="AC64" s="3">
        <v>0.63</v>
      </c>
      <c r="AD64" s="20">
        <f t="shared" si="51"/>
        <v>0.0063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0.0128625928450649</v>
      </c>
      <c r="AR64" s="25">
        <f t="shared" si="55"/>
        <v>137.97</v>
      </c>
      <c r="AS64" s="1">
        <f t="shared" si="56"/>
        <v>0.1</v>
      </c>
      <c r="AT64" s="2">
        <f>$E$5/12</f>
        <v>33.2583333333333</v>
      </c>
      <c r="AU64" s="1">
        <f t="shared" si="57"/>
        <v>39544.7169515584</v>
      </c>
    </row>
    <row r="65" s="1" customFormat="1" spans="1:47">
      <c r="A65" s="6"/>
      <c r="B65" s="6"/>
      <c r="C65" s="9">
        <v>5</v>
      </c>
      <c r="D65" s="12">
        <v>11.4362831612581</v>
      </c>
      <c r="E65" s="13">
        <f t="shared" si="58"/>
        <v>7.86209925443333</v>
      </c>
      <c r="F65" s="9" t="s">
        <v>109</v>
      </c>
      <c r="G65" s="6">
        <v>6</v>
      </c>
      <c r="H65" s="11">
        <f t="shared" si="40"/>
        <v>11.4362831612581</v>
      </c>
      <c r="I65" s="11">
        <f t="shared" si="41"/>
        <v>284.586283161258</v>
      </c>
      <c r="J65" s="11">
        <f t="shared" si="42"/>
        <v>0.0729996552765849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2.94511739623307</v>
      </c>
      <c r="P65" s="11">
        <f t="shared" si="45"/>
        <v>0.214992554674088</v>
      </c>
      <c r="Q65" s="16">
        <f t="shared" si="46"/>
        <v>0.0214992554674088</v>
      </c>
      <c r="R65" s="11">
        <f t="shared" si="47"/>
        <v>0.13797</v>
      </c>
      <c r="S65" s="17">
        <f t="shared" si="48"/>
        <v>0.155825581411965</v>
      </c>
      <c r="T65" s="3">
        <v>0.01</v>
      </c>
      <c r="U65" s="18">
        <f t="shared" si="49"/>
        <v>0.00155825581411965</v>
      </c>
      <c r="V65" s="17"/>
      <c r="W65" s="3"/>
      <c r="X65" s="18"/>
      <c r="Y65" s="19">
        <v>0.02</v>
      </c>
      <c r="Z65" s="3">
        <v>0.06</v>
      </c>
      <c r="AA65" s="20">
        <f t="shared" si="50"/>
        <v>0.0012</v>
      </c>
      <c r="AB65" s="3">
        <v>0.01</v>
      </c>
      <c r="AC65" s="3">
        <v>0.63</v>
      </c>
      <c r="AD65" s="20">
        <f t="shared" si="51"/>
        <v>0.0063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0.0138582558141196</v>
      </c>
      <c r="AR65" s="25">
        <f t="shared" si="55"/>
        <v>137.97</v>
      </c>
      <c r="AS65" s="1">
        <f t="shared" si="56"/>
        <v>0.1</v>
      </c>
      <c r="AT65" s="2">
        <f>$E$5/12</f>
        <v>33.2583333333333</v>
      </c>
      <c r="AU65" s="1">
        <f t="shared" si="57"/>
        <v>42605.7802040989</v>
      </c>
    </row>
    <row r="66" s="1" customFormat="1" spans="1:47">
      <c r="A66" s="6"/>
      <c r="B66" s="6"/>
      <c r="C66" s="9">
        <v>6</v>
      </c>
      <c r="D66" s="12">
        <v>14.515919114</v>
      </c>
      <c r="E66" s="13">
        <f t="shared" si="58"/>
        <v>11.4362831612581</v>
      </c>
      <c r="F66" s="9" t="s">
        <v>107</v>
      </c>
      <c r="G66" s="6">
        <v>7</v>
      </c>
      <c r="H66" s="11">
        <f t="shared" si="40"/>
        <v>14.515919114</v>
      </c>
      <c r="I66" s="11">
        <f t="shared" si="41"/>
        <v>287.665919114</v>
      </c>
      <c r="J66" s="11">
        <f t="shared" si="42"/>
        <v>0.105291674484215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4.10982484155899</v>
      </c>
      <c r="P66" s="11">
        <f t="shared" si="45"/>
        <v>0.432730339404568</v>
      </c>
      <c r="Q66" s="16">
        <f t="shared" si="46"/>
        <v>0.0432730339404568</v>
      </c>
      <c r="R66" s="11">
        <f t="shared" si="47"/>
        <v>0.13797</v>
      </c>
      <c r="S66" s="17">
        <f t="shared" si="48"/>
        <v>0.313640892516176</v>
      </c>
      <c r="T66" s="3">
        <v>0.01</v>
      </c>
      <c r="U66" s="18">
        <f t="shared" si="49"/>
        <v>0.00313640892516176</v>
      </c>
      <c r="V66" s="17"/>
      <c r="W66" s="3"/>
      <c r="X66" s="18"/>
      <c r="Y66" s="19">
        <v>0.04</v>
      </c>
      <c r="Z66" s="3">
        <v>0.06</v>
      </c>
      <c r="AA66" s="20">
        <f t="shared" si="50"/>
        <v>0.0024</v>
      </c>
      <c r="AB66" s="3">
        <v>0.015</v>
      </c>
      <c r="AC66" s="3">
        <v>0.63</v>
      </c>
      <c r="AD66" s="20">
        <f t="shared" si="51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0.0211864089251618</v>
      </c>
      <c r="AR66" s="25">
        <f t="shared" si="55"/>
        <v>137.97</v>
      </c>
      <c r="AS66" s="1">
        <f t="shared" si="56"/>
        <v>0.1</v>
      </c>
      <c r="AT66" s="2">
        <f>$E$5/12</f>
        <v>33.2583333333333</v>
      </c>
      <c r="AU66" s="1">
        <f t="shared" si="57"/>
        <v>65135.4321991886</v>
      </c>
    </row>
    <row r="67" s="1" customFormat="1" spans="1:47">
      <c r="A67" s="6"/>
      <c r="B67" s="6"/>
      <c r="C67" s="9">
        <v>7</v>
      </c>
      <c r="D67" s="12">
        <v>17.3390670019355</v>
      </c>
      <c r="E67" s="13">
        <f t="shared" si="58"/>
        <v>14.515919114</v>
      </c>
      <c r="F67" s="9" t="s">
        <v>107</v>
      </c>
      <c r="G67" s="6">
        <v>8</v>
      </c>
      <c r="H67" s="11">
        <f t="shared" si="40"/>
        <v>17.3390670019355</v>
      </c>
      <c r="I67" s="11">
        <f t="shared" si="41"/>
        <v>290.489067001935</v>
      </c>
      <c r="J67" s="11">
        <f t="shared" si="42"/>
        <v>0.14630380777584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5.05679450215442</v>
      </c>
      <c r="P67" s="11">
        <f t="shared" si="45"/>
        <v>0.739828290805122</v>
      </c>
      <c r="Q67" s="16">
        <f t="shared" si="46"/>
        <v>0.0739828290805122</v>
      </c>
      <c r="R67" s="11">
        <f t="shared" si="47"/>
        <v>0.13797</v>
      </c>
      <c r="S67" s="17">
        <f t="shared" si="48"/>
        <v>0.536224027545932</v>
      </c>
      <c r="T67" s="3">
        <v>0.01</v>
      </c>
      <c r="U67" s="18">
        <f t="shared" si="49"/>
        <v>0.00536224027545932</v>
      </c>
      <c r="V67" s="17"/>
      <c r="W67" s="3"/>
      <c r="X67" s="18"/>
      <c r="Y67" s="19">
        <v>0.04</v>
      </c>
      <c r="Z67" s="3">
        <v>0.06</v>
      </c>
      <c r="AA67" s="20">
        <f t="shared" si="50"/>
        <v>0.0024</v>
      </c>
      <c r="AB67" s="3">
        <v>0.015</v>
      </c>
      <c r="AC67" s="3">
        <v>0.63</v>
      </c>
      <c r="AD67" s="20">
        <f t="shared" si="51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0.0234122402754593</v>
      </c>
      <c r="AR67" s="25">
        <f t="shared" si="55"/>
        <v>137.97</v>
      </c>
      <c r="AS67" s="1">
        <f t="shared" si="56"/>
        <v>0.1</v>
      </c>
      <c r="AT67" s="2">
        <f>$E$5/12</f>
        <v>33.2583333333333</v>
      </c>
      <c r="AU67" s="1">
        <f t="shared" si="57"/>
        <v>71978.5214417431</v>
      </c>
    </row>
    <row r="68" s="1" customFormat="1" spans="1:47">
      <c r="A68" s="6"/>
      <c r="B68" s="6"/>
      <c r="C68" s="9">
        <v>8</v>
      </c>
      <c r="D68" s="12">
        <v>17.3877176870968</v>
      </c>
      <c r="E68" s="13">
        <f t="shared" si="58"/>
        <v>17.3390670019355</v>
      </c>
      <c r="F68" s="9" t="s">
        <v>107</v>
      </c>
      <c r="G68" s="6">
        <v>9</v>
      </c>
      <c r="H68" s="11">
        <f t="shared" si="40"/>
        <v>17.3877176870968</v>
      </c>
      <c r="I68" s="11">
        <f t="shared" si="41"/>
        <v>290.537717687097</v>
      </c>
      <c r="J68" s="11">
        <f t="shared" si="42"/>
        <v>0.147127277045259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5.69666621134929</v>
      </c>
      <c r="P68" s="11">
        <f t="shared" si="45"/>
        <v>0.838134987911551</v>
      </c>
      <c r="Q68" s="16">
        <f t="shared" si="46"/>
        <v>0.0838134987911551</v>
      </c>
      <c r="R68" s="11">
        <f t="shared" si="47"/>
        <v>0.13797</v>
      </c>
      <c r="S68" s="17">
        <f t="shared" si="48"/>
        <v>0.607476254194065</v>
      </c>
      <c r="T68" s="3">
        <v>0.01</v>
      </c>
      <c r="U68" s="18">
        <f t="shared" si="49"/>
        <v>0.00607476254194065</v>
      </c>
      <c r="V68" s="17"/>
      <c r="W68" s="3"/>
      <c r="X68" s="18"/>
      <c r="Y68" s="19">
        <v>0.02</v>
      </c>
      <c r="Z68" s="3">
        <v>0.06</v>
      </c>
      <c r="AA68" s="20">
        <f t="shared" si="50"/>
        <v>0.0012</v>
      </c>
      <c r="AB68" s="3">
        <v>0.01</v>
      </c>
      <c r="AC68" s="3">
        <v>0.63</v>
      </c>
      <c r="AD68" s="20">
        <f t="shared" si="51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0.0183747625419406</v>
      </c>
      <c r="AR68" s="25">
        <f t="shared" si="55"/>
        <v>137.97</v>
      </c>
      <c r="AS68" s="1">
        <f t="shared" si="56"/>
        <v>0.1</v>
      </c>
      <c r="AT68" s="2">
        <f>$E$5/12</f>
        <v>33.2583333333333</v>
      </c>
      <c r="AU68" s="1">
        <f t="shared" si="57"/>
        <v>56491.3149724654</v>
      </c>
    </row>
    <row r="69" s="1" customFormat="1" spans="1:47">
      <c r="A69" s="6"/>
      <c r="B69" s="6"/>
      <c r="C69" s="9">
        <v>9</v>
      </c>
      <c r="D69" s="12">
        <v>14.3997189943333</v>
      </c>
      <c r="E69" s="13">
        <f t="shared" si="58"/>
        <v>17.3877176870968</v>
      </c>
      <c r="F69" s="9" t="s">
        <v>107</v>
      </c>
      <c r="G69" s="6">
        <v>10</v>
      </c>
      <c r="H69" s="11">
        <f t="shared" si="40"/>
        <v>14.3997189943333</v>
      </c>
      <c r="I69" s="11">
        <f t="shared" si="41"/>
        <v>287.549718994333</v>
      </c>
      <c r="J69" s="11">
        <f t="shared" si="42"/>
        <v>0.103861304892298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6.23823122343774</v>
      </c>
      <c r="P69" s="11">
        <f t="shared" si="45"/>
        <v>0.647910835086123</v>
      </c>
      <c r="Q69" s="16">
        <f t="shared" si="46"/>
        <v>0.0647910835086123</v>
      </c>
      <c r="R69" s="11">
        <f t="shared" si="47"/>
        <v>0.13797</v>
      </c>
      <c r="S69" s="17">
        <f t="shared" si="48"/>
        <v>0.469602692676758</v>
      </c>
      <c r="T69" s="3">
        <v>0.01</v>
      </c>
      <c r="U69" s="18">
        <f t="shared" si="49"/>
        <v>0.00469602692676758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0.0169960269267676</v>
      </c>
      <c r="AR69" s="25">
        <f t="shared" si="55"/>
        <v>137.97</v>
      </c>
      <c r="AS69" s="1">
        <f t="shared" si="56"/>
        <v>0.1</v>
      </c>
      <c r="AT69" s="2">
        <f>$E$5/12</f>
        <v>33.2583333333333</v>
      </c>
      <c r="AU69" s="1">
        <f t="shared" si="57"/>
        <v>52252.5343230437</v>
      </c>
    </row>
    <row r="70" s="1" customFormat="1" spans="1:47">
      <c r="A70" s="6"/>
      <c r="B70" s="6"/>
      <c r="C70" s="9">
        <v>10</v>
      </c>
      <c r="D70" s="12">
        <v>9.06183405177419</v>
      </c>
      <c r="E70" s="13">
        <f t="shared" si="58"/>
        <v>14.3997189943333</v>
      </c>
      <c r="F70" s="9" t="s">
        <v>107</v>
      </c>
      <c r="G70" s="6">
        <v>11</v>
      </c>
      <c r="H70" s="11">
        <f t="shared" si="40"/>
        <v>9.06183405177419</v>
      </c>
      <c r="I70" s="11">
        <f t="shared" si="41"/>
        <v>282.211834051774</v>
      </c>
      <c r="J70" s="11">
        <f t="shared" si="42"/>
        <v>0.0547397060470689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5.31080436893404</v>
      </c>
      <c r="O70" s="11">
        <f t="shared" si="59"/>
        <v>1.65921601941758</v>
      </c>
      <c r="P70" s="11">
        <f t="shared" si="45"/>
        <v>0.0908249971715061</v>
      </c>
      <c r="Q70" s="16">
        <f t="shared" si="46"/>
        <v>0.00908249971715061</v>
      </c>
      <c r="R70" s="11">
        <f t="shared" si="47"/>
        <v>0.13797</v>
      </c>
      <c r="S70" s="17">
        <f t="shared" si="48"/>
        <v>0.0658295261082164</v>
      </c>
      <c r="T70" s="3">
        <v>0.01</v>
      </c>
      <c r="U70" s="18">
        <f t="shared" si="49"/>
        <v>0.000658295261082164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0.0129582952610822</v>
      </c>
      <c r="AR70" s="25">
        <f t="shared" si="55"/>
        <v>137.97</v>
      </c>
      <c r="AS70" s="1">
        <f t="shared" si="56"/>
        <v>0.1</v>
      </c>
      <c r="AT70" s="2">
        <f>$E$5/12</f>
        <v>33.2583333333333</v>
      </c>
      <c r="AU70" s="1">
        <f t="shared" si="57"/>
        <v>39838.9441729724</v>
      </c>
    </row>
    <row r="71" s="1" customFormat="1" spans="1:48">
      <c r="A71" s="6"/>
      <c r="B71" s="6"/>
      <c r="C71" s="9">
        <v>11</v>
      </c>
      <c r="D71" s="12">
        <v>1.54856972373333</v>
      </c>
      <c r="E71" s="13">
        <f t="shared" si="58"/>
        <v>9.06183405177419</v>
      </c>
      <c r="F71" s="9" t="s">
        <v>109</v>
      </c>
      <c r="G71" s="6">
        <v>12</v>
      </c>
      <c r="H71" s="11">
        <f t="shared" si="40"/>
        <v>1.54856972373333</v>
      </c>
      <c r="I71" s="11">
        <f t="shared" si="41"/>
        <v>274.698569723733</v>
      </c>
      <c r="J71" s="11">
        <f t="shared" si="42"/>
        <v>0.0213048612021664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2.94809102224607</v>
      </c>
      <c r="P71" s="11">
        <f t="shared" si="45"/>
        <v>0.0628086700403056</v>
      </c>
      <c r="Q71" s="16">
        <f t="shared" si="46"/>
        <v>0.00628086700403056</v>
      </c>
      <c r="R71" s="11">
        <f t="shared" si="47"/>
        <v>0.13797</v>
      </c>
      <c r="S71" s="17">
        <f t="shared" si="48"/>
        <v>0.0455234254115428</v>
      </c>
      <c r="T71" s="3">
        <v>0.01</v>
      </c>
      <c r="U71" s="18">
        <f t="shared" si="49"/>
        <v>0.000455234254115428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0.0127552342541154</v>
      </c>
      <c r="AR71" s="25">
        <f t="shared" si="55"/>
        <v>137.97</v>
      </c>
      <c r="AS71" s="1">
        <f t="shared" si="56"/>
        <v>0.1</v>
      </c>
      <c r="AT71" s="2">
        <f>$E$5/12</f>
        <v>33.2583333333333</v>
      </c>
      <c r="AU71" s="1">
        <f t="shared" si="57"/>
        <v>39214.654020814</v>
      </c>
      <c r="AV71" s="1">
        <f>SUM(AU60:AU71)</f>
        <v>563938.311834492</v>
      </c>
    </row>
    <row r="72" s="1" customFormat="1" spans="1:46">
      <c r="A72" s="6"/>
      <c r="B72" s="6"/>
      <c r="C72" s="9">
        <v>12</v>
      </c>
      <c r="D72" s="12">
        <v>-1.43124393367742</v>
      </c>
      <c r="E72" s="13">
        <f t="shared" si="58"/>
        <v>1.54856972373333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-0.32</v>
      </c>
      <c r="E76" s="9"/>
      <c r="F76" s="9"/>
      <c r="G76" s="6">
        <v>1</v>
      </c>
      <c r="H76" s="11">
        <f t="shared" ref="H76:H87" si="60">E77</f>
        <v>-0.32</v>
      </c>
      <c r="I76" s="11">
        <f t="shared" ref="I76:I87" si="61">H76+273.15</f>
        <v>272.83</v>
      </c>
      <c r="J76" s="11">
        <f t="shared" ref="J76:J87" si="62">EXP(($C$18*(I76-$C$16))/($C$19*I76*$C$16))</f>
        <v>0.0167128117351532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0.00130797946475087</v>
      </c>
      <c r="Q76" s="16">
        <f t="shared" ref="Q76:Q87" si="66">P76*$B$78</f>
        <v>0.000170037330417614</v>
      </c>
      <c r="R76" s="11">
        <f t="shared" ref="R76:R87" si="67">L76*$B$78</f>
        <v>0.0101740708333333</v>
      </c>
      <c r="S76" s="17">
        <f t="shared" ref="S76:S87" si="68">Q76/R76</f>
        <v>0.0167128117351533</v>
      </c>
      <c r="T76" s="3">
        <v>0.01</v>
      </c>
      <c r="U76" s="18">
        <f t="shared" ref="U76:U87" si="69">S76*T76</f>
        <v>0.000167128117351533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0.0117671281173515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26.0166666666667</v>
      </c>
      <c r="AU76" s="1">
        <f t="shared" ref="AU76:AU87" si="77">AT76*10000*AS76*0.67*AR76*AQ76</f>
        <v>2086.85221320259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-1.73225461835484</v>
      </c>
      <c r="E77" s="13">
        <f t="shared" ref="E77:E88" si="78">D76</f>
        <v>-0.32</v>
      </c>
      <c r="F77" s="9" t="s">
        <v>107</v>
      </c>
      <c r="G77" s="6">
        <v>2</v>
      </c>
      <c r="H77" s="11">
        <f t="shared" si="60"/>
        <v>-1.73225461835484</v>
      </c>
      <c r="I77" s="11">
        <f t="shared" si="61"/>
        <v>271.417745381645</v>
      </c>
      <c r="J77" s="11">
        <f t="shared" si="62"/>
        <v>0.0138804498739256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0.155216187201916</v>
      </c>
      <c r="P77" s="11">
        <f t="shared" si="65"/>
        <v>0.00215447050607804</v>
      </c>
      <c r="Q77" s="16">
        <f t="shared" si="66"/>
        <v>0.000280081165790145</v>
      </c>
      <c r="R77" s="11">
        <f t="shared" si="67"/>
        <v>0.0101740708333333</v>
      </c>
      <c r="S77" s="17">
        <f t="shared" si="68"/>
        <v>0.027528918402309</v>
      </c>
      <c r="T77" s="3">
        <v>0.01</v>
      </c>
      <c r="U77" s="18">
        <f t="shared" si="69"/>
        <v>0.00027528918402309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0.0118752891840231</v>
      </c>
      <c r="AR77" s="25">
        <f t="shared" si="74"/>
        <v>7.82620833333333</v>
      </c>
      <c r="AS77" s="1">
        <f t="shared" si="75"/>
        <v>0.13</v>
      </c>
      <c r="AT77" s="2">
        <f t="shared" si="76"/>
        <v>26.0166666666667</v>
      </c>
      <c r="AU77" s="1">
        <f t="shared" si="77"/>
        <v>2106.03413755277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0.359631304107143</v>
      </c>
      <c r="E78" s="13">
        <f t="shared" si="78"/>
        <v>-1.73225461835484</v>
      </c>
      <c r="F78" s="9" t="s">
        <v>107</v>
      </c>
      <c r="G78" s="6">
        <v>3</v>
      </c>
      <c r="H78" s="11">
        <f t="shared" si="60"/>
        <v>0.359631304107143</v>
      </c>
      <c r="I78" s="11">
        <f t="shared" si="61"/>
        <v>273.509631304107</v>
      </c>
      <c r="J78" s="11">
        <f t="shared" si="62"/>
        <v>0.0182626014313422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0.231323800029171</v>
      </c>
      <c r="P78" s="11">
        <f t="shared" si="65"/>
        <v>0.00422457436151626</v>
      </c>
      <c r="Q78" s="16">
        <f t="shared" si="66"/>
        <v>0.000549194666997113</v>
      </c>
      <c r="R78" s="11">
        <f t="shared" si="67"/>
        <v>0.0101740708333333</v>
      </c>
      <c r="S78" s="17">
        <f t="shared" si="68"/>
        <v>0.0539798352098933</v>
      </c>
      <c r="T78" s="3">
        <v>0.01</v>
      </c>
      <c r="U78" s="18">
        <f t="shared" si="69"/>
        <v>0.000539798352098933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0.0121397983520989</v>
      </c>
      <c r="AR78" s="25">
        <f t="shared" si="74"/>
        <v>7.82620833333333</v>
      </c>
      <c r="AS78" s="1">
        <f t="shared" si="75"/>
        <v>0.13</v>
      </c>
      <c r="AT78" s="2">
        <f t="shared" si="76"/>
        <v>26.0166666666667</v>
      </c>
      <c r="AU78" s="1">
        <f t="shared" si="77"/>
        <v>2152.94376047066</v>
      </c>
    </row>
    <row r="79" s="1" customFormat="1" spans="1:47">
      <c r="A79" s="6"/>
      <c r="B79" s="6"/>
      <c r="C79" s="9">
        <v>3</v>
      </c>
      <c r="D79" s="12">
        <v>1.67110481493548</v>
      </c>
      <c r="E79" s="13">
        <f t="shared" si="78"/>
        <v>0.359631304107143</v>
      </c>
      <c r="F79" s="9" t="s">
        <v>107</v>
      </c>
      <c r="G79" s="6">
        <v>4</v>
      </c>
      <c r="H79" s="11">
        <f t="shared" si="60"/>
        <v>1.67110481493548</v>
      </c>
      <c r="I79" s="11">
        <f t="shared" si="61"/>
        <v>274.821104814935</v>
      </c>
      <c r="J79" s="11">
        <f t="shared" si="62"/>
        <v>0.0216442400798234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0.305361309000988</v>
      </c>
      <c r="P79" s="11">
        <f t="shared" si="65"/>
        <v>0.00660931348310653</v>
      </c>
      <c r="Q79" s="16">
        <f t="shared" si="66"/>
        <v>0.000859210752803849</v>
      </c>
      <c r="R79" s="11">
        <f t="shared" si="67"/>
        <v>0.0101740708333333</v>
      </c>
      <c r="S79" s="17">
        <f t="shared" si="68"/>
        <v>0.0844510291778997</v>
      </c>
      <c r="T79" s="3">
        <v>0.01</v>
      </c>
      <c r="U79" s="18">
        <f t="shared" si="69"/>
        <v>0.000844510291778997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0.012444510291779</v>
      </c>
      <c r="AR79" s="25">
        <f t="shared" si="74"/>
        <v>7.82620833333333</v>
      </c>
      <c r="AS79" s="1">
        <f t="shared" si="75"/>
        <v>0.13</v>
      </c>
      <c r="AT79" s="2">
        <f t="shared" si="76"/>
        <v>26.0166666666667</v>
      </c>
      <c r="AU79" s="1">
        <f t="shared" si="77"/>
        <v>2206.9831810811</v>
      </c>
    </row>
    <row r="80" s="1" customFormat="1" spans="1:47">
      <c r="A80" s="6"/>
      <c r="B80" s="6"/>
      <c r="C80" s="9">
        <v>4</v>
      </c>
      <c r="D80" s="12">
        <v>7.86209925443333</v>
      </c>
      <c r="E80" s="13">
        <f t="shared" si="78"/>
        <v>1.67110481493548</v>
      </c>
      <c r="F80" s="9" t="s">
        <v>107</v>
      </c>
      <c r="G80" s="6">
        <v>5</v>
      </c>
      <c r="H80" s="11">
        <f t="shared" si="60"/>
        <v>7.86209925443333</v>
      </c>
      <c r="I80" s="11">
        <f t="shared" si="61"/>
        <v>281.012099254433</v>
      </c>
      <c r="J80" s="11">
        <f t="shared" si="62"/>
        <v>0.0472423152679642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0.283814395741987</v>
      </c>
      <c r="O80" s="11">
        <f t="shared" si="79"/>
        <v>0.0931996831092274</v>
      </c>
      <c r="P80" s="11">
        <f t="shared" si="65"/>
        <v>0.00440296881232048</v>
      </c>
      <c r="Q80" s="16">
        <f t="shared" si="66"/>
        <v>0.000572385945601662</v>
      </c>
      <c r="R80" s="11">
        <f t="shared" si="67"/>
        <v>0.0101740708333333</v>
      </c>
      <c r="S80" s="17">
        <f t="shared" si="68"/>
        <v>0.0562592845064882</v>
      </c>
      <c r="T80" s="3">
        <v>0.01</v>
      </c>
      <c r="U80" s="18">
        <f t="shared" si="69"/>
        <v>0.000562592845064882</v>
      </c>
      <c r="V80" s="17"/>
      <c r="W80" s="3"/>
      <c r="X80" s="18"/>
      <c r="Y80" s="19">
        <v>0.02</v>
      </c>
      <c r="Z80" s="3">
        <v>0.17</v>
      </c>
      <c r="AA80" s="20">
        <f t="shared" si="70"/>
        <v>0.0034</v>
      </c>
      <c r="AB80" s="3">
        <v>0.01</v>
      </c>
      <c r="AC80" s="3">
        <v>0.03</v>
      </c>
      <c r="AD80" s="20">
        <f t="shared" si="71"/>
        <v>0.0003</v>
      </c>
      <c r="AE80" s="17"/>
      <c r="AF80" s="3"/>
      <c r="AG80" s="18"/>
      <c r="AH80" s="17"/>
      <c r="AI80" s="3"/>
      <c r="AJ80" s="18"/>
      <c r="AL80" s="20"/>
      <c r="AM80" s="20"/>
      <c r="AN80" s="3">
        <v>0.01</v>
      </c>
      <c r="AO80" s="3">
        <v>0.79</v>
      </c>
      <c r="AP80" s="3">
        <f t="shared" si="72"/>
        <v>0.0079</v>
      </c>
      <c r="AQ80" s="1">
        <f t="shared" si="73"/>
        <v>0.0121625928450649</v>
      </c>
      <c r="AR80" s="25">
        <f t="shared" si="74"/>
        <v>7.82620833333333</v>
      </c>
      <c r="AS80" s="1">
        <f t="shared" si="75"/>
        <v>0.13</v>
      </c>
      <c r="AT80" s="2">
        <f t="shared" si="76"/>
        <v>26.0166666666667</v>
      </c>
      <c r="AU80" s="1">
        <f t="shared" si="77"/>
        <v>2156.98627089635</v>
      </c>
    </row>
    <row r="81" s="1" customFormat="1" spans="1:47">
      <c r="A81" s="6"/>
      <c r="B81" s="6"/>
      <c r="C81" s="9">
        <v>5</v>
      </c>
      <c r="D81" s="12">
        <v>11.4362831612581</v>
      </c>
      <c r="E81" s="13">
        <f t="shared" si="78"/>
        <v>7.86209925443333</v>
      </c>
      <c r="F81" s="9" t="s">
        <v>109</v>
      </c>
      <c r="G81" s="6">
        <v>6</v>
      </c>
      <c r="H81" s="11">
        <f t="shared" si="60"/>
        <v>11.4362831612581</v>
      </c>
      <c r="I81" s="11">
        <f t="shared" si="61"/>
        <v>284.586283161258</v>
      </c>
      <c r="J81" s="11">
        <f t="shared" si="62"/>
        <v>0.0729996552765849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0.16705879763024</v>
      </c>
      <c r="P81" s="11">
        <f t="shared" si="65"/>
        <v>0.0121952346379283</v>
      </c>
      <c r="Q81" s="16">
        <f t="shared" si="66"/>
        <v>0.00158538050293068</v>
      </c>
      <c r="R81" s="11">
        <f t="shared" si="67"/>
        <v>0.0101740708333333</v>
      </c>
      <c r="S81" s="17">
        <f t="shared" si="68"/>
        <v>0.155825581411965</v>
      </c>
      <c r="T81" s="3">
        <v>0.01</v>
      </c>
      <c r="U81" s="18">
        <f t="shared" si="69"/>
        <v>0.00155825581411965</v>
      </c>
      <c r="V81" s="17"/>
      <c r="W81" s="3"/>
      <c r="X81" s="18"/>
      <c r="Y81" s="19">
        <v>0.02</v>
      </c>
      <c r="Z81" s="3">
        <v>0.17</v>
      </c>
      <c r="AA81" s="20">
        <f t="shared" si="70"/>
        <v>0.0034</v>
      </c>
      <c r="AB81" s="3">
        <v>0.01</v>
      </c>
      <c r="AC81" s="3">
        <v>0.03</v>
      </c>
      <c r="AD81" s="20">
        <f t="shared" si="71"/>
        <v>0.0003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</v>
      </c>
      <c r="AO81" s="3">
        <v>0.79</v>
      </c>
      <c r="AP81" s="3">
        <f t="shared" si="72"/>
        <v>0.0079</v>
      </c>
      <c r="AQ81" s="1">
        <f t="shared" si="73"/>
        <v>0.0131582558141197</v>
      </c>
      <c r="AR81" s="25">
        <f t="shared" si="74"/>
        <v>7.82620833333333</v>
      </c>
      <c r="AS81" s="1">
        <f t="shared" si="75"/>
        <v>0.13</v>
      </c>
      <c r="AT81" s="2">
        <f t="shared" si="76"/>
        <v>26.0166666666667</v>
      </c>
      <c r="AU81" s="1">
        <f t="shared" si="77"/>
        <v>2333.56304050863</v>
      </c>
    </row>
    <row r="82" s="1" customFormat="1" spans="1:47">
      <c r="A82" s="6"/>
      <c r="B82" s="6"/>
      <c r="C82" s="9">
        <v>6</v>
      </c>
      <c r="D82" s="12">
        <v>14.515919114</v>
      </c>
      <c r="E82" s="13">
        <f t="shared" si="78"/>
        <v>11.4362831612581</v>
      </c>
      <c r="F82" s="9" t="s">
        <v>107</v>
      </c>
      <c r="G82" s="6">
        <v>7</v>
      </c>
      <c r="H82" s="11">
        <f t="shared" si="60"/>
        <v>14.515919114</v>
      </c>
      <c r="I82" s="11">
        <f t="shared" si="61"/>
        <v>287.665919114</v>
      </c>
      <c r="J82" s="11">
        <f t="shared" si="62"/>
        <v>0.105291674484215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0.233125646325645</v>
      </c>
      <c r="P82" s="11">
        <f t="shared" si="65"/>
        <v>0.024546189666842</v>
      </c>
      <c r="Q82" s="16">
        <f t="shared" si="66"/>
        <v>0.00319100465668946</v>
      </c>
      <c r="R82" s="11">
        <f t="shared" si="67"/>
        <v>0.0101740708333333</v>
      </c>
      <c r="S82" s="17">
        <f t="shared" si="68"/>
        <v>0.313640892516177</v>
      </c>
      <c r="T82" s="3">
        <v>0.01</v>
      </c>
      <c r="U82" s="18">
        <f t="shared" si="69"/>
        <v>0.00313640892516177</v>
      </c>
      <c r="V82" s="17"/>
      <c r="W82" s="3"/>
      <c r="X82" s="18"/>
      <c r="Y82" s="19">
        <v>0.04</v>
      </c>
      <c r="Z82" s="3">
        <v>0.17</v>
      </c>
      <c r="AA82" s="20">
        <f t="shared" si="70"/>
        <v>0.0068</v>
      </c>
      <c r="AB82" s="3">
        <v>0.015</v>
      </c>
      <c r="AC82" s="3">
        <v>0.03</v>
      </c>
      <c r="AD82" s="20">
        <f t="shared" si="71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0.0222364089251618</v>
      </c>
      <c r="AR82" s="25">
        <f t="shared" si="74"/>
        <v>7.82620833333333</v>
      </c>
      <c r="AS82" s="1">
        <f t="shared" si="75"/>
        <v>0.13</v>
      </c>
      <c r="AT82" s="2">
        <f t="shared" si="76"/>
        <v>26.0166666666667</v>
      </c>
      <c r="AU82" s="1">
        <f t="shared" si="77"/>
        <v>3943.53649559787</v>
      </c>
    </row>
    <row r="83" s="1" customFormat="1" spans="1:47">
      <c r="A83" s="6"/>
      <c r="B83" s="6"/>
      <c r="C83" s="9">
        <v>7</v>
      </c>
      <c r="D83" s="12">
        <v>17.3390670019355</v>
      </c>
      <c r="E83" s="13">
        <f t="shared" si="78"/>
        <v>14.515919114</v>
      </c>
      <c r="F83" s="9" t="s">
        <v>107</v>
      </c>
      <c r="G83" s="6">
        <v>8</v>
      </c>
      <c r="H83" s="11">
        <f t="shared" si="60"/>
        <v>17.3390670019355</v>
      </c>
      <c r="I83" s="11">
        <f t="shared" si="61"/>
        <v>290.489067001935</v>
      </c>
      <c r="J83" s="11">
        <f t="shared" si="62"/>
        <v>0.14630380777584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0.286841539992137</v>
      </c>
      <c r="P83" s="11">
        <f t="shared" si="65"/>
        <v>0.0419660095291353</v>
      </c>
      <c r="Q83" s="16">
        <f t="shared" si="66"/>
        <v>0.00545558123878759</v>
      </c>
      <c r="R83" s="11">
        <f t="shared" si="67"/>
        <v>0.0101740708333333</v>
      </c>
      <c r="S83" s="17">
        <f t="shared" si="68"/>
        <v>0.536224027545933</v>
      </c>
      <c r="T83" s="3">
        <v>0.01</v>
      </c>
      <c r="U83" s="18">
        <f t="shared" si="69"/>
        <v>0.00536224027545933</v>
      </c>
      <c r="V83" s="17"/>
      <c r="W83" s="3"/>
      <c r="X83" s="18"/>
      <c r="Y83" s="19">
        <v>0.04</v>
      </c>
      <c r="Z83" s="3">
        <v>0.17</v>
      </c>
      <c r="AA83" s="20">
        <f t="shared" si="70"/>
        <v>0.0068</v>
      </c>
      <c r="AB83" s="3">
        <v>0.015</v>
      </c>
      <c r="AC83" s="3">
        <v>0.03</v>
      </c>
      <c r="AD83" s="20">
        <f t="shared" si="71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0.0244622402754593</v>
      </c>
      <c r="AR83" s="25">
        <f t="shared" si="74"/>
        <v>7.82620833333333</v>
      </c>
      <c r="AS83" s="1">
        <f t="shared" si="75"/>
        <v>0.13</v>
      </c>
      <c r="AT83" s="2">
        <f t="shared" si="76"/>
        <v>26.0166666666667</v>
      </c>
      <c r="AU83" s="1">
        <f t="shared" si="77"/>
        <v>4338.2786139177</v>
      </c>
    </row>
    <row r="84" s="1" customFormat="1" spans="1:47">
      <c r="A84" s="6"/>
      <c r="B84" s="6"/>
      <c r="C84" s="9">
        <v>8</v>
      </c>
      <c r="D84" s="12">
        <v>17.3877176870968</v>
      </c>
      <c r="E84" s="13">
        <f t="shared" si="78"/>
        <v>17.3390670019355</v>
      </c>
      <c r="F84" s="9" t="s">
        <v>107</v>
      </c>
      <c r="G84" s="6">
        <v>9</v>
      </c>
      <c r="H84" s="11">
        <f t="shared" si="60"/>
        <v>17.3877176870968</v>
      </c>
      <c r="I84" s="11">
        <f t="shared" si="61"/>
        <v>290.537717687097</v>
      </c>
      <c r="J84" s="11">
        <f t="shared" si="62"/>
        <v>0.147127277045259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0.323137613796334</v>
      </c>
      <c r="P84" s="11">
        <f t="shared" si="65"/>
        <v>0.0475423572287571</v>
      </c>
      <c r="Q84" s="16">
        <f t="shared" si="66"/>
        <v>0.00618050643973842</v>
      </c>
      <c r="R84" s="11">
        <f t="shared" si="67"/>
        <v>0.0101740708333333</v>
      </c>
      <c r="S84" s="17">
        <f t="shared" si="68"/>
        <v>0.607476254194067</v>
      </c>
      <c r="T84" s="3">
        <v>0.01</v>
      </c>
      <c r="U84" s="18">
        <f t="shared" si="69"/>
        <v>0.00607476254194067</v>
      </c>
      <c r="V84" s="17"/>
      <c r="W84" s="3"/>
      <c r="X84" s="18"/>
      <c r="Y84" s="19">
        <v>0.02</v>
      </c>
      <c r="Z84" s="3">
        <v>0.17</v>
      </c>
      <c r="AA84" s="20">
        <f t="shared" si="70"/>
        <v>0.0034</v>
      </c>
      <c r="AB84" s="3">
        <v>0.01</v>
      </c>
      <c r="AC84" s="3">
        <v>0.03</v>
      </c>
      <c r="AD84" s="20">
        <f t="shared" si="71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2"/>
        <v>0.0079</v>
      </c>
      <c r="AQ84" s="1">
        <f t="shared" si="73"/>
        <v>0.0176747625419407</v>
      </c>
      <c r="AR84" s="25">
        <f t="shared" si="74"/>
        <v>7.82620833333333</v>
      </c>
      <c r="AS84" s="1">
        <f t="shared" si="75"/>
        <v>0.13</v>
      </c>
      <c r="AT84" s="2">
        <f t="shared" si="76"/>
        <v>26.0166666666667</v>
      </c>
      <c r="AU84" s="1">
        <f t="shared" si="77"/>
        <v>3134.54710109682</v>
      </c>
    </row>
    <row r="85" s="1" customFormat="1" spans="1:47">
      <c r="A85" s="6"/>
      <c r="B85" s="6"/>
      <c r="C85" s="9">
        <v>9</v>
      </c>
      <c r="D85" s="12">
        <v>14.3997189943333</v>
      </c>
      <c r="E85" s="13">
        <f t="shared" si="78"/>
        <v>17.3877176870968</v>
      </c>
      <c r="F85" s="9" t="s">
        <v>107</v>
      </c>
      <c r="G85" s="6">
        <v>10</v>
      </c>
      <c r="H85" s="11">
        <f t="shared" si="60"/>
        <v>14.3997189943333</v>
      </c>
      <c r="I85" s="11">
        <f t="shared" si="61"/>
        <v>287.549718994333</v>
      </c>
      <c r="J85" s="11">
        <f t="shared" si="62"/>
        <v>0.103861304892298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0.353857339900911</v>
      </c>
      <c r="P85" s="11">
        <f t="shared" si="65"/>
        <v>0.0367520850678261</v>
      </c>
      <c r="Q85" s="16">
        <f t="shared" si="66"/>
        <v>0.0047777710588174</v>
      </c>
      <c r="R85" s="11">
        <f t="shared" si="67"/>
        <v>0.0101740708333333</v>
      </c>
      <c r="S85" s="17">
        <f t="shared" si="68"/>
        <v>0.469602692676759</v>
      </c>
      <c r="T85" s="3">
        <v>0.01</v>
      </c>
      <c r="U85" s="18">
        <f t="shared" si="69"/>
        <v>0.00469602692676759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0.0162960269267676</v>
      </c>
      <c r="AR85" s="25">
        <f t="shared" si="74"/>
        <v>7.82620833333333</v>
      </c>
      <c r="AS85" s="1">
        <f t="shared" si="75"/>
        <v>0.13</v>
      </c>
      <c r="AT85" s="2">
        <f t="shared" si="76"/>
        <v>26.0166666666667</v>
      </c>
      <c r="AU85" s="1">
        <f t="shared" si="77"/>
        <v>2890.03395895617</v>
      </c>
    </row>
    <row r="86" s="1" customFormat="1" spans="1:47">
      <c r="A86" s="6"/>
      <c r="B86" s="6"/>
      <c r="C86" s="9">
        <v>10</v>
      </c>
      <c r="D86" s="12">
        <v>9.06183405177419</v>
      </c>
      <c r="E86" s="13">
        <f t="shared" si="78"/>
        <v>14.3997189943333</v>
      </c>
      <c r="F86" s="9" t="s">
        <v>107</v>
      </c>
      <c r="G86" s="6">
        <v>11</v>
      </c>
      <c r="H86" s="11">
        <f t="shared" si="60"/>
        <v>9.06183405177419</v>
      </c>
      <c r="I86" s="11">
        <f t="shared" si="61"/>
        <v>282.211834051774</v>
      </c>
      <c r="J86" s="11">
        <f t="shared" si="62"/>
        <v>0.0547397060470689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0.30124999209143</v>
      </c>
      <c r="O86" s="11">
        <f t="shared" si="79"/>
        <v>0.0941173460749875</v>
      </c>
      <c r="P86" s="11">
        <f t="shared" si="65"/>
        <v>0.00515195585807507</v>
      </c>
      <c r="Q86" s="16">
        <f t="shared" si="66"/>
        <v>0.000669754261549759</v>
      </c>
      <c r="R86" s="11">
        <f t="shared" si="67"/>
        <v>0.0101740708333333</v>
      </c>
      <c r="S86" s="17">
        <f t="shared" si="68"/>
        <v>0.0658295261082165</v>
      </c>
      <c r="T86" s="3">
        <v>0.01</v>
      </c>
      <c r="U86" s="18">
        <f t="shared" si="69"/>
        <v>0.000658295261082165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0.0122582952610822</v>
      </c>
      <c r="AR86" s="25">
        <f t="shared" si="74"/>
        <v>7.82620833333333</v>
      </c>
      <c r="AS86" s="1">
        <f t="shared" si="75"/>
        <v>0.13</v>
      </c>
      <c r="AT86" s="2">
        <f t="shared" si="76"/>
        <v>26.0166666666667</v>
      </c>
      <c r="AU86" s="1">
        <f t="shared" si="77"/>
        <v>2173.95870432979</v>
      </c>
    </row>
    <row r="87" s="1" customFormat="1" spans="1:48">
      <c r="A87" s="6"/>
      <c r="B87" s="6"/>
      <c r="C87" s="9">
        <v>11</v>
      </c>
      <c r="D87" s="12">
        <v>1.54856972373333</v>
      </c>
      <c r="E87" s="13">
        <f t="shared" si="78"/>
        <v>9.06183405177419</v>
      </c>
      <c r="F87" s="9" t="s">
        <v>109</v>
      </c>
      <c r="G87" s="6">
        <v>12</v>
      </c>
      <c r="H87" s="11">
        <f t="shared" si="60"/>
        <v>1.54856972373333</v>
      </c>
      <c r="I87" s="11">
        <f t="shared" si="61"/>
        <v>274.698569723733</v>
      </c>
      <c r="J87" s="11">
        <f t="shared" si="62"/>
        <v>0.0213048612021664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0.167227473550246</v>
      </c>
      <c r="P87" s="11">
        <f t="shared" si="65"/>
        <v>0.00356275811317694</v>
      </c>
      <c r="Q87" s="16">
        <f t="shared" si="66"/>
        <v>0.000463158554713003</v>
      </c>
      <c r="R87" s="11">
        <f t="shared" si="67"/>
        <v>0.0101740708333333</v>
      </c>
      <c r="S87" s="17">
        <f t="shared" si="68"/>
        <v>0.0455234254115429</v>
      </c>
      <c r="T87" s="3">
        <v>0.01</v>
      </c>
      <c r="U87" s="18">
        <f t="shared" si="69"/>
        <v>0.000455234254115429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0.0120552342541154</v>
      </c>
      <c r="AR87" s="25">
        <f t="shared" si="74"/>
        <v>7.82620833333333</v>
      </c>
      <c r="AS87" s="1">
        <f t="shared" si="75"/>
        <v>0.13</v>
      </c>
      <c r="AT87" s="2">
        <f t="shared" si="76"/>
        <v>26.0166666666667</v>
      </c>
      <c r="AU87" s="1">
        <f t="shared" si="77"/>
        <v>2137.94666234489</v>
      </c>
      <c r="AV87" s="1">
        <f>SUM(AU76:AU87)</f>
        <v>31661.6641399553</v>
      </c>
    </row>
    <row r="88" s="1" customFormat="1" spans="1:46">
      <c r="A88" s="6"/>
      <c r="B88" s="6"/>
      <c r="C88" s="9">
        <v>12</v>
      </c>
      <c r="D88" s="12">
        <v>-1.43124393367742</v>
      </c>
      <c r="E88" s="13">
        <f t="shared" si="78"/>
        <v>1.54856972373333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-0.32</v>
      </c>
      <c r="E91" s="9"/>
      <c r="F91" s="9"/>
      <c r="G91" s="6">
        <v>1</v>
      </c>
      <c r="H91" s="11">
        <f t="shared" ref="H91:H102" si="80">E92</f>
        <v>-0.32</v>
      </c>
      <c r="I91" s="11">
        <f t="shared" ref="I91:I102" si="81">H91+273.15</f>
        <v>272.83</v>
      </c>
      <c r="J91" s="11">
        <f t="shared" ref="J91:J102" si="82">EXP(($C$18*(I91-$C$16))/($C$19*I91*$C$16))</f>
        <v>0.0167128117351532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0.00126883666693283</v>
      </c>
      <c r="Q91" s="16">
        <f t="shared" ref="Q91:Q102" si="86">P91*$B$93</f>
        <v>0.00022839060004791</v>
      </c>
      <c r="R91" s="11">
        <f t="shared" ref="R91:R102" si="87">L91*$B$93</f>
        <v>0.0136656</v>
      </c>
      <c r="S91" s="17">
        <f t="shared" ref="S91:S102" si="88">Q91/R91</f>
        <v>0.0167128117351532</v>
      </c>
      <c r="T91" s="3">
        <v>0.01</v>
      </c>
      <c r="U91" s="18">
        <f t="shared" ref="U91:U102" si="89">S91*T91</f>
        <v>0.000167128117351532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0.0149671281173515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214.883333333333</v>
      </c>
      <c r="AU91" s="1">
        <f t="shared" ref="AU91:AU102" si="96">AT91*10000*AS91*0.67*AR91*AQ91</f>
        <v>29447.24812093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-1.73225461835484</v>
      </c>
      <c r="E92" s="13">
        <f t="shared" ref="E92:E103" si="97">D91</f>
        <v>-0.32</v>
      </c>
      <c r="F92" s="9" t="s">
        <v>107</v>
      </c>
      <c r="G92" s="6">
        <v>2</v>
      </c>
      <c r="H92" s="11">
        <f t="shared" si="80"/>
        <v>-1.73225461835484</v>
      </c>
      <c r="I92" s="11">
        <f t="shared" si="81"/>
        <v>271.417745381645</v>
      </c>
      <c r="J92" s="11">
        <f t="shared" si="82"/>
        <v>0.0138804498739256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0.150571163333067</v>
      </c>
      <c r="P92" s="11">
        <f t="shared" si="85"/>
        <v>0.0020899954851033</v>
      </c>
      <c r="Q92" s="16">
        <f t="shared" si="86"/>
        <v>0.000376199187318593</v>
      </c>
      <c r="R92" s="11">
        <f t="shared" si="87"/>
        <v>0.0136656</v>
      </c>
      <c r="S92" s="17">
        <f t="shared" si="88"/>
        <v>0.0275289184023089</v>
      </c>
      <c r="T92" s="3">
        <v>0.01</v>
      </c>
      <c r="U92" s="18">
        <f t="shared" si="89"/>
        <v>0.000275289184023089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0.0150752891840231</v>
      </c>
      <c r="AR92" s="25">
        <f t="shared" si="93"/>
        <v>7.592</v>
      </c>
      <c r="AS92" s="1">
        <f t="shared" si="94"/>
        <v>0.18</v>
      </c>
      <c r="AT92" s="2">
        <f t="shared" si="95"/>
        <v>214.883333333333</v>
      </c>
      <c r="AU92" s="1">
        <f t="shared" si="96"/>
        <v>29660.0508538477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0.359631304107143</v>
      </c>
      <c r="E93" s="13">
        <f t="shared" si="97"/>
        <v>-1.73225461835484</v>
      </c>
      <c r="F93" s="9" t="s">
        <v>107</v>
      </c>
      <c r="G93" s="6">
        <v>3</v>
      </c>
      <c r="H93" s="11">
        <f t="shared" si="80"/>
        <v>0.359631304107143</v>
      </c>
      <c r="I93" s="11">
        <f t="shared" si="81"/>
        <v>273.509631304107</v>
      </c>
      <c r="J93" s="11">
        <f t="shared" si="82"/>
        <v>0.0182626014313422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0.224401167847964</v>
      </c>
      <c r="P93" s="11">
        <f t="shared" si="85"/>
        <v>0.00409814908913509</v>
      </c>
      <c r="Q93" s="16">
        <f t="shared" si="86"/>
        <v>0.000737666836044316</v>
      </c>
      <c r="R93" s="11">
        <f t="shared" si="87"/>
        <v>0.0136656</v>
      </c>
      <c r="S93" s="17">
        <f t="shared" si="88"/>
        <v>0.0539798352098931</v>
      </c>
      <c r="T93" s="3">
        <v>0.01</v>
      </c>
      <c r="U93" s="18">
        <f t="shared" si="89"/>
        <v>0.000539798352098931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0.0153397983520989</v>
      </c>
      <c r="AR93" s="25">
        <f t="shared" si="93"/>
        <v>7.592</v>
      </c>
      <c r="AS93" s="1">
        <f t="shared" si="94"/>
        <v>0.18</v>
      </c>
      <c r="AT93" s="2">
        <f t="shared" si="95"/>
        <v>214.883333333333</v>
      </c>
      <c r="AU93" s="1">
        <f t="shared" si="96"/>
        <v>30180.462454625</v>
      </c>
    </row>
    <row r="94" s="1" customFormat="1" spans="1:47">
      <c r="A94" s="6"/>
      <c r="B94" s="6"/>
      <c r="C94" s="9">
        <v>3</v>
      </c>
      <c r="D94" s="12">
        <v>1.67110481493548</v>
      </c>
      <c r="E94" s="13">
        <f t="shared" si="97"/>
        <v>0.359631304107143</v>
      </c>
      <c r="F94" s="9" t="s">
        <v>107</v>
      </c>
      <c r="G94" s="6">
        <v>4</v>
      </c>
      <c r="H94" s="11">
        <f t="shared" si="80"/>
        <v>1.67110481493548</v>
      </c>
      <c r="I94" s="11">
        <f t="shared" si="81"/>
        <v>274.821104814935</v>
      </c>
      <c r="J94" s="11">
        <f t="shared" si="82"/>
        <v>0.0216442400798234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0.296223018758829</v>
      </c>
      <c r="P94" s="11">
        <f t="shared" si="85"/>
        <v>0.00641152213518613</v>
      </c>
      <c r="Q94" s="16">
        <f t="shared" si="86"/>
        <v>0.0011540739843335</v>
      </c>
      <c r="R94" s="11">
        <f t="shared" si="87"/>
        <v>0.0136656</v>
      </c>
      <c r="S94" s="17">
        <f t="shared" si="88"/>
        <v>0.0844510291778995</v>
      </c>
      <c r="T94" s="3">
        <v>0.01</v>
      </c>
      <c r="U94" s="18">
        <f t="shared" si="89"/>
        <v>0.000844510291778995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0.015644510291779</v>
      </c>
      <c r="AR94" s="25">
        <f t="shared" si="93"/>
        <v>7.592</v>
      </c>
      <c r="AS94" s="1">
        <f t="shared" si="94"/>
        <v>0.18</v>
      </c>
      <c r="AT94" s="2">
        <f t="shared" si="95"/>
        <v>214.883333333333</v>
      </c>
      <c r="AU94" s="1">
        <f t="shared" si="96"/>
        <v>30779.971460148</v>
      </c>
    </row>
    <row r="95" s="1" customFormat="1" spans="1:47">
      <c r="A95" s="6"/>
      <c r="B95" s="6"/>
      <c r="C95" s="9">
        <v>4</v>
      </c>
      <c r="D95" s="12">
        <v>7.86209925443333</v>
      </c>
      <c r="E95" s="13">
        <f t="shared" si="97"/>
        <v>1.67110481493548</v>
      </c>
      <c r="F95" s="9" t="s">
        <v>107</v>
      </c>
      <c r="G95" s="6">
        <v>5</v>
      </c>
      <c r="H95" s="11">
        <f t="shared" si="80"/>
        <v>7.86209925443333</v>
      </c>
      <c r="I95" s="11">
        <f t="shared" si="81"/>
        <v>281.012099254433</v>
      </c>
      <c r="J95" s="11">
        <f t="shared" si="82"/>
        <v>0.0472423152679642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0.27532092179246</v>
      </c>
      <c r="O95" s="11">
        <f t="shared" si="98"/>
        <v>0.0904105748311821</v>
      </c>
      <c r="P95" s="11">
        <f t="shared" si="85"/>
        <v>0.00427120487973258</v>
      </c>
      <c r="Q95" s="16">
        <f t="shared" si="86"/>
        <v>0.000768816878351864</v>
      </c>
      <c r="R95" s="11">
        <f t="shared" si="87"/>
        <v>0.0136656</v>
      </c>
      <c r="S95" s="17">
        <f t="shared" si="88"/>
        <v>0.0562592845064881</v>
      </c>
      <c r="T95" s="3">
        <v>0.01</v>
      </c>
      <c r="U95" s="18">
        <f t="shared" si="89"/>
        <v>0.000562592845064881</v>
      </c>
      <c r="V95" s="17"/>
      <c r="W95" s="3"/>
      <c r="X95" s="18"/>
      <c r="Y95" s="19">
        <v>0.02</v>
      </c>
      <c r="Z95" s="3">
        <v>0.49</v>
      </c>
      <c r="AA95" s="20">
        <f t="shared" si="90"/>
        <v>0.0098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</v>
      </c>
      <c r="AO95" s="3">
        <v>0.5</v>
      </c>
      <c r="AP95" s="3">
        <f t="shared" si="91"/>
        <v>0.005</v>
      </c>
      <c r="AQ95" s="1">
        <f t="shared" si="92"/>
        <v>0.0153625928450649</v>
      </c>
      <c r="AR95" s="25">
        <f t="shared" si="93"/>
        <v>7.592</v>
      </c>
      <c r="AS95" s="1">
        <f t="shared" si="94"/>
        <v>0.18</v>
      </c>
      <c r="AT95" s="2">
        <f t="shared" si="95"/>
        <v>214.883333333333</v>
      </c>
      <c r="AU95" s="1">
        <f t="shared" si="96"/>
        <v>30225.3097416193</v>
      </c>
    </row>
    <row r="96" s="1" customFormat="1" spans="1:47">
      <c r="A96" s="6"/>
      <c r="B96" s="6"/>
      <c r="C96" s="9">
        <v>5</v>
      </c>
      <c r="D96" s="12">
        <v>11.4362831612581</v>
      </c>
      <c r="E96" s="13">
        <f t="shared" si="97"/>
        <v>7.86209925443333</v>
      </c>
      <c r="F96" s="9" t="s">
        <v>109</v>
      </c>
      <c r="G96" s="6">
        <v>6</v>
      </c>
      <c r="H96" s="11">
        <f t="shared" si="80"/>
        <v>11.4362831612581</v>
      </c>
      <c r="I96" s="11">
        <f t="shared" si="81"/>
        <v>284.586283161258</v>
      </c>
      <c r="J96" s="11">
        <f t="shared" si="82"/>
        <v>0.0729996552765849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0.16205936995145</v>
      </c>
      <c r="P96" s="11">
        <f t="shared" si="85"/>
        <v>0.0118302781407964</v>
      </c>
      <c r="Q96" s="16">
        <f t="shared" si="86"/>
        <v>0.00212945006534335</v>
      </c>
      <c r="R96" s="11">
        <f t="shared" si="87"/>
        <v>0.0136656</v>
      </c>
      <c r="S96" s="17">
        <f t="shared" si="88"/>
        <v>0.155825581411965</v>
      </c>
      <c r="T96" s="3">
        <v>0.01</v>
      </c>
      <c r="U96" s="18">
        <f t="shared" si="89"/>
        <v>0.00155825581411965</v>
      </c>
      <c r="V96" s="17"/>
      <c r="W96" s="3"/>
      <c r="X96" s="18"/>
      <c r="Y96" s="19">
        <v>0.02</v>
      </c>
      <c r="Z96" s="3">
        <v>0.49</v>
      </c>
      <c r="AA96" s="20">
        <f t="shared" si="90"/>
        <v>0.0098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</v>
      </c>
      <c r="AO96" s="3">
        <v>0.5</v>
      </c>
      <c r="AP96" s="3">
        <f t="shared" si="91"/>
        <v>0.005</v>
      </c>
      <c r="AQ96" s="1">
        <f t="shared" si="92"/>
        <v>0.0163582558141196</v>
      </c>
      <c r="AR96" s="25">
        <f t="shared" si="93"/>
        <v>7.592</v>
      </c>
      <c r="AS96" s="1">
        <f t="shared" si="94"/>
        <v>0.18</v>
      </c>
      <c r="AT96" s="2">
        <f t="shared" si="95"/>
        <v>214.883333333333</v>
      </c>
      <c r="AU96" s="1">
        <f t="shared" si="96"/>
        <v>32184.2382858727</v>
      </c>
    </row>
    <row r="97" s="1" customFormat="1" spans="1:47">
      <c r="A97" s="6"/>
      <c r="B97" s="6"/>
      <c r="C97" s="9">
        <v>6</v>
      </c>
      <c r="D97" s="12">
        <v>14.515919114</v>
      </c>
      <c r="E97" s="13">
        <f t="shared" si="97"/>
        <v>11.4362831612581</v>
      </c>
      <c r="F97" s="9" t="s">
        <v>107</v>
      </c>
      <c r="G97" s="6">
        <v>7</v>
      </c>
      <c r="H97" s="11">
        <f t="shared" si="80"/>
        <v>14.515919114</v>
      </c>
      <c r="I97" s="11">
        <f t="shared" si="81"/>
        <v>287.665919114</v>
      </c>
      <c r="J97" s="11">
        <f t="shared" si="82"/>
        <v>0.105291674484215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0.226149091810653</v>
      </c>
      <c r="P97" s="11">
        <f t="shared" si="85"/>
        <v>0.0238116165598281</v>
      </c>
      <c r="Q97" s="16">
        <f t="shared" si="86"/>
        <v>0.00428609098076906</v>
      </c>
      <c r="R97" s="11">
        <f t="shared" si="87"/>
        <v>0.0136656</v>
      </c>
      <c r="S97" s="17">
        <f t="shared" si="88"/>
        <v>0.313640892516176</v>
      </c>
      <c r="T97" s="3">
        <v>0.01</v>
      </c>
      <c r="U97" s="18">
        <f t="shared" si="89"/>
        <v>0.00313640892516176</v>
      </c>
      <c r="V97" s="17"/>
      <c r="W97" s="3"/>
      <c r="X97" s="18"/>
      <c r="Y97" s="19">
        <v>0.04</v>
      </c>
      <c r="Z97" s="3">
        <v>0.49</v>
      </c>
      <c r="AA97" s="20">
        <f t="shared" si="90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1"/>
        <v>0.0075</v>
      </c>
      <c r="AQ97" s="1">
        <f t="shared" si="92"/>
        <v>0.0302364089251618</v>
      </c>
      <c r="AR97" s="25">
        <f t="shared" si="93"/>
        <v>7.592</v>
      </c>
      <c r="AS97" s="1">
        <f t="shared" si="94"/>
        <v>0.18</v>
      </c>
      <c r="AT97" s="2">
        <f t="shared" si="95"/>
        <v>214.883333333333</v>
      </c>
      <c r="AU97" s="1">
        <f t="shared" si="96"/>
        <v>59488.9700231079</v>
      </c>
    </row>
    <row r="98" s="1" customFormat="1" spans="1:47">
      <c r="A98" s="6"/>
      <c r="B98" s="6"/>
      <c r="C98" s="9">
        <v>7</v>
      </c>
      <c r="D98" s="12">
        <v>17.3390670019355</v>
      </c>
      <c r="E98" s="13">
        <f t="shared" si="97"/>
        <v>14.515919114</v>
      </c>
      <c r="F98" s="9" t="s">
        <v>107</v>
      </c>
      <c r="G98" s="6">
        <v>8</v>
      </c>
      <c r="H98" s="11">
        <f t="shared" si="80"/>
        <v>17.3390670019355</v>
      </c>
      <c r="I98" s="11">
        <f t="shared" si="81"/>
        <v>290.489067001935</v>
      </c>
      <c r="J98" s="11">
        <f t="shared" si="82"/>
        <v>0.14630380777584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0.278257475250825</v>
      </c>
      <c r="P98" s="11">
        <f t="shared" si="85"/>
        <v>0.0407101281712871</v>
      </c>
      <c r="Q98" s="16">
        <f t="shared" si="86"/>
        <v>0.00732782307083168</v>
      </c>
      <c r="R98" s="11">
        <f t="shared" si="87"/>
        <v>0.0136656</v>
      </c>
      <c r="S98" s="17">
        <f t="shared" si="88"/>
        <v>0.536224027545932</v>
      </c>
      <c r="T98" s="3">
        <v>0.01</v>
      </c>
      <c r="U98" s="18">
        <f t="shared" si="89"/>
        <v>0.00536224027545932</v>
      </c>
      <c r="V98" s="17"/>
      <c r="W98" s="3"/>
      <c r="X98" s="18"/>
      <c r="Y98" s="19">
        <v>0.04</v>
      </c>
      <c r="Z98" s="3">
        <v>0.49</v>
      </c>
      <c r="AA98" s="20">
        <f t="shared" si="90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1"/>
        <v>0.0075</v>
      </c>
      <c r="AQ98" s="1">
        <f t="shared" si="92"/>
        <v>0.0324622402754593</v>
      </c>
      <c r="AR98" s="25">
        <f t="shared" si="93"/>
        <v>7.592</v>
      </c>
      <c r="AS98" s="1">
        <f t="shared" si="94"/>
        <v>0.18</v>
      </c>
      <c r="AT98" s="2">
        <f t="shared" si="95"/>
        <v>214.883333333333</v>
      </c>
      <c r="AU98" s="1">
        <f t="shared" si="96"/>
        <v>63868.2074782593</v>
      </c>
    </row>
    <row r="99" s="1" customFormat="1" spans="1:47">
      <c r="A99" s="6"/>
      <c r="B99" s="6"/>
      <c r="C99" s="9">
        <v>8</v>
      </c>
      <c r="D99" s="12">
        <v>17.3877176870968</v>
      </c>
      <c r="E99" s="13">
        <f t="shared" si="97"/>
        <v>17.3390670019355</v>
      </c>
      <c r="F99" s="9" t="s">
        <v>107</v>
      </c>
      <c r="G99" s="6">
        <v>9</v>
      </c>
      <c r="H99" s="11">
        <f t="shared" si="80"/>
        <v>17.3877176870968</v>
      </c>
      <c r="I99" s="11">
        <f t="shared" si="81"/>
        <v>290.537717687097</v>
      </c>
      <c r="J99" s="11">
        <f t="shared" si="82"/>
        <v>0.147127277045259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0.313467347079538</v>
      </c>
      <c r="P99" s="11">
        <f t="shared" si="85"/>
        <v>0.0461195972184134</v>
      </c>
      <c r="Q99" s="16">
        <f t="shared" si="86"/>
        <v>0.00830152749931441</v>
      </c>
      <c r="R99" s="11">
        <f t="shared" si="87"/>
        <v>0.0136656</v>
      </c>
      <c r="S99" s="17">
        <f t="shared" si="88"/>
        <v>0.607476254194065</v>
      </c>
      <c r="T99" s="3">
        <v>0.01</v>
      </c>
      <c r="U99" s="18">
        <f t="shared" si="89"/>
        <v>0.00607476254194065</v>
      </c>
      <c r="V99" s="17"/>
      <c r="W99" s="3"/>
      <c r="X99" s="18"/>
      <c r="Y99" s="19">
        <v>0.02</v>
      </c>
      <c r="Z99" s="3">
        <v>0.49</v>
      </c>
      <c r="AA99" s="20">
        <f t="shared" si="90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1"/>
        <v>0.005</v>
      </c>
      <c r="AQ99" s="1">
        <f t="shared" si="92"/>
        <v>0.0208747625419407</v>
      </c>
      <c r="AR99" s="25">
        <f t="shared" si="93"/>
        <v>7.592</v>
      </c>
      <c r="AS99" s="1">
        <f t="shared" si="94"/>
        <v>0.18</v>
      </c>
      <c r="AT99" s="2">
        <f t="shared" si="95"/>
        <v>214.883333333333</v>
      </c>
      <c r="AU99" s="1">
        <f t="shared" si="96"/>
        <v>41070.2913223138</v>
      </c>
    </row>
    <row r="100" s="1" customFormat="1" spans="1:47">
      <c r="A100" s="6"/>
      <c r="B100" s="6"/>
      <c r="C100" s="9">
        <v>9</v>
      </c>
      <c r="D100" s="12">
        <v>14.3997189943333</v>
      </c>
      <c r="E100" s="13">
        <f t="shared" si="97"/>
        <v>17.3877176870968</v>
      </c>
      <c r="F100" s="9" t="s">
        <v>107</v>
      </c>
      <c r="G100" s="6">
        <v>10</v>
      </c>
      <c r="H100" s="11">
        <f t="shared" si="80"/>
        <v>14.3997189943333</v>
      </c>
      <c r="I100" s="11">
        <f t="shared" si="81"/>
        <v>287.549718994333</v>
      </c>
      <c r="J100" s="11">
        <f t="shared" si="82"/>
        <v>0.103861304892298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0.343267749861125</v>
      </c>
      <c r="P100" s="11">
        <f t="shared" si="85"/>
        <v>0.0356522364280194</v>
      </c>
      <c r="Q100" s="16">
        <f t="shared" si="86"/>
        <v>0.0064174025570435</v>
      </c>
      <c r="R100" s="11">
        <f t="shared" si="87"/>
        <v>0.0136656</v>
      </c>
      <c r="S100" s="17">
        <f t="shared" si="88"/>
        <v>0.469602692676758</v>
      </c>
      <c r="T100" s="3">
        <v>0.01</v>
      </c>
      <c r="U100" s="18">
        <f t="shared" si="89"/>
        <v>0.00469602692676758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0.0194960269267676</v>
      </c>
      <c r="AR100" s="25">
        <f t="shared" si="93"/>
        <v>7.592</v>
      </c>
      <c r="AS100" s="1">
        <f t="shared" si="94"/>
        <v>0.18</v>
      </c>
      <c r="AT100" s="2">
        <f t="shared" si="95"/>
        <v>214.883333333333</v>
      </c>
      <c r="AU100" s="1">
        <f t="shared" si="96"/>
        <v>38357.6821006357</v>
      </c>
    </row>
    <row r="101" s="1" customFormat="1" spans="1:47">
      <c r="A101" s="6"/>
      <c r="B101" s="6"/>
      <c r="C101" s="9">
        <v>10</v>
      </c>
      <c r="D101" s="12">
        <v>9.06183405177419</v>
      </c>
      <c r="E101" s="13">
        <f t="shared" si="97"/>
        <v>14.3997189943333</v>
      </c>
      <c r="F101" s="9" t="s">
        <v>107</v>
      </c>
      <c r="G101" s="6">
        <v>11</v>
      </c>
      <c r="H101" s="11">
        <f t="shared" si="80"/>
        <v>9.06183405177419</v>
      </c>
      <c r="I101" s="11">
        <f t="shared" si="81"/>
        <v>282.211834051774</v>
      </c>
      <c r="J101" s="11">
        <f t="shared" si="82"/>
        <v>0.0547397060470689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0.29223473776145</v>
      </c>
      <c r="O101" s="11">
        <f t="shared" si="98"/>
        <v>0.0913007756716552</v>
      </c>
      <c r="P101" s="11">
        <f t="shared" si="85"/>
        <v>0.00499777762213578</v>
      </c>
      <c r="Q101" s="16">
        <f t="shared" si="86"/>
        <v>0.000899599971984441</v>
      </c>
      <c r="R101" s="11">
        <f t="shared" si="87"/>
        <v>0.0136656</v>
      </c>
      <c r="S101" s="17">
        <f t="shared" si="88"/>
        <v>0.0658295261082163</v>
      </c>
      <c r="T101" s="3">
        <v>0.01</v>
      </c>
      <c r="U101" s="18">
        <f t="shared" si="89"/>
        <v>0.000658295261082163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0.0154582952610822</v>
      </c>
      <c r="AR101" s="25">
        <f t="shared" si="93"/>
        <v>7.592</v>
      </c>
      <c r="AS101" s="1">
        <f t="shared" si="94"/>
        <v>0.18</v>
      </c>
      <c r="AT101" s="2">
        <f t="shared" si="95"/>
        <v>214.883333333333</v>
      </c>
      <c r="AU101" s="1">
        <f t="shared" si="96"/>
        <v>30413.6005592122</v>
      </c>
    </row>
    <row r="102" s="1" customFormat="1" spans="1:48">
      <c r="A102" s="6"/>
      <c r="B102" s="6"/>
      <c r="C102" s="9">
        <v>11</v>
      </c>
      <c r="D102" s="12">
        <v>1.54856972373333</v>
      </c>
      <c r="E102" s="13">
        <f t="shared" si="97"/>
        <v>9.06183405177419</v>
      </c>
      <c r="F102" s="9" t="s">
        <v>109</v>
      </c>
      <c r="G102" s="6">
        <v>12</v>
      </c>
      <c r="H102" s="11">
        <f t="shared" si="80"/>
        <v>1.54856972373333</v>
      </c>
      <c r="I102" s="11">
        <f t="shared" si="81"/>
        <v>274.698569723733</v>
      </c>
      <c r="J102" s="11">
        <f t="shared" si="82"/>
        <v>0.0213048612021664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0.162222998049519</v>
      </c>
      <c r="P102" s="11">
        <f t="shared" si="85"/>
        <v>0.00345613845724433</v>
      </c>
      <c r="Q102" s="16">
        <f t="shared" si="86"/>
        <v>0.000622104922303979</v>
      </c>
      <c r="R102" s="11">
        <f t="shared" si="87"/>
        <v>0.0136656</v>
      </c>
      <c r="S102" s="17">
        <f t="shared" si="88"/>
        <v>0.0455234254115428</v>
      </c>
      <c r="T102" s="3">
        <v>0.01</v>
      </c>
      <c r="U102" s="18">
        <f t="shared" si="89"/>
        <v>0.000455234254115428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0.0152552342541154</v>
      </c>
      <c r="AR102" s="25">
        <f t="shared" si="93"/>
        <v>7.592</v>
      </c>
      <c r="AS102" s="1">
        <f t="shared" si="94"/>
        <v>0.18</v>
      </c>
      <c r="AT102" s="2">
        <f t="shared" si="95"/>
        <v>214.883333333333</v>
      </c>
      <c r="AU102" s="1">
        <f t="shared" si="96"/>
        <v>30014.0858487779</v>
      </c>
      <c r="AV102" s="1">
        <f>SUM(AU91:AU102)</f>
        <v>445690.118249349</v>
      </c>
    </row>
    <row r="103" s="1" customFormat="1" spans="1:46">
      <c r="A103" s="6"/>
      <c r="B103" s="6"/>
      <c r="C103" s="9">
        <v>12</v>
      </c>
      <c r="D103" s="12">
        <v>-1.43124393367742</v>
      </c>
      <c r="E103" s="13">
        <f t="shared" si="97"/>
        <v>1.54856972373333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108.2955</v>
      </c>
      <c r="C107" s="9" t="s">
        <v>106</v>
      </c>
      <c r="D107" s="10">
        <v>-0.32</v>
      </c>
      <c r="E107" s="9"/>
      <c r="F107" s="9"/>
      <c r="G107" s="6">
        <v>1</v>
      </c>
      <c r="H107" s="11">
        <f t="shared" ref="H107:H118" si="99">E108</f>
        <v>-0.32</v>
      </c>
      <c r="I107" s="11">
        <f t="shared" ref="I107:I118" si="100">H107+273.15</f>
        <v>272.83</v>
      </c>
      <c r="J107" s="11">
        <f t="shared" ref="J107:J118" si="101">EXP(($C$18*(I107-$C$16))/($C$19*I107*$C$16))</f>
        <v>0.0167128117351532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107</v>
      </c>
      <c r="N107" s="6"/>
      <c r="O107" s="11">
        <f>L107</f>
        <v>2.43664875</v>
      </c>
      <c r="P107" s="11">
        <f t="shared" ref="P107:P118" si="104">O107*J107</f>
        <v>0.0407232518234465</v>
      </c>
      <c r="Q107" s="16">
        <f t="shared" ref="Q107:Q118" si="105">P107*$B$109</f>
        <v>0.0183254633205509</v>
      </c>
      <c r="R107" s="11">
        <f t="shared" ref="R107:R118" si="106">L107*$B$109</f>
        <v>1.0964919375</v>
      </c>
      <c r="S107" s="17">
        <f t="shared" ref="S107:S118" si="107">Q107/R107</f>
        <v>0.0167128117351532</v>
      </c>
      <c r="T107" s="3">
        <v>0.27</v>
      </c>
      <c r="U107" s="18">
        <f t="shared" ref="U107:U118" si="108">S107*T107</f>
        <v>0.00451245916849137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0.2277605064393</v>
      </c>
      <c r="AC107" s="25">
        <f t="shared" ref="AC107:AC118" si="110">$B$107/12</f>
        <v>9.024625</v>
      </c>
      <c r="AD107" s="1">
        <f t="shared" ref="AD107:AD118" si="111">$B$109</f>
        <v>0.45</v>
      </c>
      <c r="AE107" s="26">
        <f t="shared" ref="AE107:AE118" si="112">$E$9/12</f>
        <v>794.61</v>
      </c>
      <c r="AF107" s="1">
        <f t="shared" ref="AF107:AF118" si="113">AE107*10000*AC107*AB107</f>
        <v>16332836.3580513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-1.73225461835484</v>
      </c>
      <c r="E108" s="13">
        <f t="shared" ref="E108:E119" si="114">D107</f>
        <v>-0.32</v>
      </c>
      <c r="F108" s="9" t="s">
        <v>107</v>
      </c>
      <c r="G108" s="6">
        <v>2</v>
      </c>
      <c r="H108" s="11">
        <f t="shared" si="99"/>
        <v>-1.73225461835484</v>
      </c>
      <c r="I108" s="11">
        <f t="shared" si="100"/>
        <v>271.417745381645</v>
      </c>
      <c r="J108" s="11">
        <f t="shared" si="101"/>
        <v>0.0138804498739256</v>
      </c>
      <c r="K108" s="11">
        <f t="shared" si="102"/>
        <v>9.024625</v>
      </c>
      <c r="L108" s="11">
        <f t="shared" si="103"/>
        <v>2.43664875</v>
      </c>
      <c r="M108" s="6" t="s">
        <v>107</v>
      </c>
      <c r="N108" s="6"/>
      <c r="O108" s="11">
        <f t="shared" ref="O108:O118" si="115">L108+O107-P107-N108</f>
        <v>4.83257424817655</v>
      </c>
      <c r="P108" s="11">
        <f t="shared" si="104"/>
        <v>0.0670783046138381</v>
      </c>
      <c r="Q108" s="16">
        <f t="shared" si="105"/>
        <v>0.0301852370762271</v>
      </c>
      <c r="R108" s="11">
        <f t="shared" si="106"/>
        <v>1.0964919375</v>
      </c>
      <c r="S108" s="17">
        <f t="shared" si="107"/>
        <v>0.027528918402309</v>
      </c>
      <c r="T108" s="3">
        <v>0.27</v>
      </c>
      <c r="U108" s="18">
        <f t="shared" si="108"/>
        <v>0.00743280796862342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0.22864099160254</v>
      </c>
      <c r="AC108" s="25">
        <f t="shared" si="110"/>
        <v>9.024625</v>
      </c>
      <c r="AD108" s="1">
        <f t="shared" si="111"/>
        <v>0.45</v>
      </c>
      <c r="AE108" s="26">
        <f t="shared" si="112"/>
        <v>794.61</v>
      </c>
      <c r="AF108" s="1">
        <f t="shared" si="113"/>
        <v>16395976.453372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0.45</v>
      </c>
      <c r="C109" s="9">
        <v>2</v>
      </c>
      <c r="D109" s="12">
        <v>0.359631304107143</v>
      </c>
      <c r="E109" s="13">
        <f t="shared" si="114"/>
        <v>-1.73225461835484</v>
      </c>
      <c r="F109" s="9" t="s">
        <v>107</v>
      </c>
      <c r="G109" s="6">
        <v>3</v>
      </c>
      <c r="H109" s="11">
        <f t="shared" si="99"/>
        <v>0.359631304107143</v>
      </c>
      <c r="I109" s="11">
        <f t="shared" si="100"/>
        <v>273.509631304107</v>
      </c>
      <c r="J109" s="11">
        <f t="shared" si="101"/>
        <v>0.0182626014313422</v>
      </c>
      <c r="K109" s="11">
        <f t="shared" si="102"/>
        <v>9.024625</v>
      </c>
      <c r="L109" s="11">
        <f t="shared" si="103"/>
        <v>2.43664875</v>
      </c>
      <c r="M109" s="6" t="s">
        <v>107</v>
      </c>
      <c r="N109" s="6"/>
      <c r="O109" s="11">
        <f t="shared" si="115"/>
        <v>7.20214469356272</v>
      </c>
      <c r="P109" s="11">
        <f t="shared" si="104"/>
        <v>0.131529897989392</v>
      </c>
      <c r="Q109" s="16">
        <f t="shared" si="105"/>
        <v>0.0591884540952264</v>
      </c>
      <c r="R109" s="11">
        <f t="shared" si="106"/>
        <v>1.0964919375</v>
      </c>
      <c r="S109" s="17">
        <f t="shared" si="107"/>
        <v>0.0539798352098931</v>
      </c>
      <c r="T109" s="3">
        <v>0.27</v>
      </c>
      <c r="U109" s="18">
        <f t="shared" si="108"/>
        <v>0.0145745555066711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0.230794228485261</v>
      </c>
      <c r="AC109" s="25">
        <f t="shared" si="110"/>
        <v>9.024625</v>
      </c>
      <c r="AD109" s="1">
        <f t="shared" si="111"/>
        <v>0.45</v>
      </c>
      <c r="AE109" s="26">
        <f t="shared" si="112"/>
        <v>794.61</v>
      </c>
      <c r="AF109" s="1">
        <f t="shared" si="113"/>
        <v>16550386.3034177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1.67110481493548</v>
      </c>
      <c r="E110" s="13">
        <f t="shared" si="114"/>
        <v>0.359631304107143</v>
      </c>
      <c r="F110" s="9" t="s">
        <v>107</v>
      </c>
      <c r="G110" s="6">
        <v>4</v>
      </c>
      <c r="H110" s="11">
        <f t="shared" si="99"/>
        <v>1.67110481493548</v>
      </c>
      <c r="I110" s="11">
        <f t="shared" si="100"/>
        <v>274.821104814935</v>
      </c>
      <c r="J110" s="11">
        <f t="shared" si="101"/>
        <v>0.0216442400798234</v>
      </c>
      <c r="K110" s="11">
        <f t="shared" si="102"/>
        <v>9.024625</v>
      </c>
      <c r="L110" s="11">
        <f t="shared" si="103"/>
        <v>2.43664875</v>
      </c>
      <c r="M110" s="6" t="s">
        <v>107</v>
      </c>
      <c r="N110" s="6"/>
      <c r="O110" s="11">
        <f t="shared" si="115"/>
        <v>9.50726354557332</v>
      </c>
      <c r="P110" s="11">
        <f t="shared" si="104"/>
        <v>0.205777494682542</v>
      </c>
      <c r="Q110" s="16">
        <f t="shared" si="105"/>
        <v>0.092599872607144</v>
      </c>
      <c r="R110" s="11">
        <f t="shared" si="106"/>
        <v>1.0964919375</v>
      </c>
      <c r="S110" s="17">
        <f t="shared" si="107"/>
        <v>0.0844510291778995</v>
      </c>
      <c r="T110" s="3">
        <v>0.27</v>
      </c>
      <c r="U110" s="18">
        <f t="shared" si="108"/>
        <v>0.0228017778780329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0.233274736030227</v>
      </c>
      <c r="AC110" s="25">
        <f t="shared" si="110"/>
        <v>9.024625</v>
      </c>
      <c r="AD110" s="1">
        <f t="shared" si="111"/>
        <v>0.45</v>
      </c>
      <c r="AE110" s="26">
        <f t="shared" si="112"/>
        <v>794.61</v>
      </c>
      <c r="AF110" s="1">
        <f t="shared" si="113"/>
        <v>16728264.9200848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7.86209925443333</v>
      </c>
      <c r="E111" s="13">
        <f t="shared" si="114"/>
        <v>1.67110481493548</v>
      </c>
      <c r="F111" s="9" t="s">
        <v>107</v>
      </c>
      <c r="G111" s="6">
        <v>5</v>
      </c>
      <c r="H111" s="11">
        <f t="shared" si="99"/>
        <v>7.86209925443333</v>
      </c>
      <c r="I111" s="11">
        <f t="shared" si="100"/>
        <v>281.012099254433</v>
      </c>
      <c r="J111" s="11">
        <f t="shared" si="101"/>
        <v>0.0472423152679642</v>
      </c>
      <c r="K111" s="11">
        <f t="shared" si="102"/>
        <v>9.024625</v>
      </c>
      <c r="L111" s="11">
        <f t="shared" si="103"/>
        <v>2.43664875</v>
      </c>
      <c r="M111" s="6" t="s">
        <v>109</v>
      </c>
      <c r="N111" s="11">
        <f>(O110-P110)*$C$24/100</f>
        <v>8.83641174834624</v>
      </c>
      <c r="O111" s="11">
        <f t="shared" si="115"/>
        <v>2.90172305254454</v>
      </c>
      <c r="P111" s="11">
        <f t="shared" si="104"/>
        <v>0.137084115268629</v>
      </c>
      <c r="Q111" s="16">
        <f t="shared" si="105"/>
        <v>0.0616878518708828</v>
      </c>
      <c r="R111" s="11">
        <f t="shared" si="106"/>
        <v>1.0964919375</v>
      </c>
      <c r="S111" s="17">
        <f t="shared" si="107"/>
        <v>0.0562592845064881</v>
      </c>
      <c r="T111" s="3">
        <v>0.27</v>
      </c>
      <c r="U111" s="18">
        <f t="shared" si="108"/>
        <v>0.0151900068167518</v>
      </c>
      <c r="V111" s="3">
        <v>180.9</v>
      </c>
      <c r="W111" s="20">
        <v>6</v>
      </c>
      <c r="X111" s="20">
        <v>3</v>
      </c>
      <c r="Y111" s="20">
        <v>0.3</v>
      </c>
      <c r="Z111" s="20">
        <v>6</v>
      </c>
      <c r="AA111" s="3">
        <v>30.2</v>
      </c>
      <c r="AB111" s="2">
        <f t="shared" si="109"/>
        <v>0.230979787055251</v>
      </c>
      <c r="AC111" s="25">
        <f t="shared" si="110"/>
        <v>9.024625</v>
      </c>
      <c r="AD111" s="1">
        <f t="shared" si="111"/>
        <v>0.45</v>
      </c>
      <c r="AE111" s="26">
        <f t="shared" si="112"/>
        <v>794.61</v>
      </c>
      <c r="AF111" s="1">
        <f t="shared" si="113"/>
        <v>16563692.8147433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11.4362831612581</v>
      </c>
      <c r="E112" s="13">
        <f t="shared" si="114"/>
        <v>7.86209925443333</v>
      </c>
      <c r="F112" s="9" t="s">
        <v>109</v>
      </c>
      <c r="G112" s="6">
        <v>6</v>
      </c>
      <c r="H112" s="11">
        <f t="shared" si="99"/>
        <v>11.4362831612581</v>
      </c>
      <c r="I112" s="11">
        <f t="shared" si="100"/>
        <v>284.586283161258</v>
      </c>
      <c r="J112" s="11">
        <f t="shared" si="101"/>
        <v>0.0729996552765849</v>
      </c>
      <c r="K112" s="11">
        <f t="shared" si="102"/>
        <v>9.024625</v>
      </c>
      <c r="L112" s="11">
        <f t="shared" si="103"/>
        <v>2.43664875</v>
      </c>
      <c r="M112" s="6" t="s">
        <v>107</v>
      </c>
      <c r="N112" s="6"/>
      <c r="O112" s="11">
        <f t="shared" si="115"/>
        <v>5.20128768727591</v>
      </c>
      <c r="P112" s="11">
        <f t="shared" si="104"/>
        <v>0.379692208165487</v>
      </c>
      <c r="Q112" s="16">
        <f t="shared" si="105"/>
        <v>0.170861493674469</v>
      </c>
      <c r="R112" s="11">
        <f t="shared" si="106"/>
        <v>1.0964919375</v>
      </c>
      <c r="S112" s="17">
        <f t="shared" si="107"/>
        <v>0.155825581411965</v>
      </c>
      <c r="T112" s="3">
        <v>0.27</v>
      </c>
      <c r="U112" s="18">
        <f t="shared" si="108"/>
        <v>0.0420729069812305</v>
      </c>
      <c r="V112" s="3">
        <v>180.9</v>
      </c>
      <c r="W112" s="20">
        <v>6</v>
      </c>
      <c r="X112" s="20">
        <v>3</v>
      </c>
      <c r="Y112" s="20">
        <v>0.3</v>
      </c>
      <c r="Z112" s="20">
        <v>6</v>
      </c>
      <c r="AA112" s="3">
        <v>30.2</v>
      </c>
      <c r="AB112" s="2">
        <f t="shared" si="109"/>
        <v>0.239084981454841</v>
      </c>
      <c r="AC112" s="25">
        <f t="shared" si="110"/>
        <v>9.024625</v>
      </c>
      <c r="AD112" s="1">
        <f t="shared" si="111"/>
        <v>0.45</v>
      </c>
      <c r="AE112" s="26">
        <f t="shared" si="112"/>
        <v>794.61</v>
      </c>
      <c r="AF112" s="1">
        <f t="shared" si="113"/>
        <v>17144920.9470841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14.515919114</v>
      </c>
      <c r="E113" s="13">
        <f t="shared" si="114"/>
        <v>11.4362831612581</v>
      </c>
      <c r="F113" s="9" t="s">
        <v>107</v>
      </c>
      <c r="G113" s="6">
        <v>7</v>
      </c>
      <c r="H113" s="11">
        <f t="shared" si="99"/>
        <v>14.515919114</v>
      </c>
      <c r="I113" s="11">
        <f t="shared" si="100"/>
        <v>287.665919114</v>
      </c>
      <c r="J113" s="11">
        <f t="shared" si="101"/>
        <v>0.105291674484215</v>
      </c>
      <c r="K113" s="11">
        <f t="shared" si="102"/>
        <v>9.024625</v>
      </c>
      <c r="L113" s="11">
        <f t="shared" si="103"/>
        <v>2.43664875</v>
      </c>
      <c r="M113" s="6" t="s">
        <v>107</v>
      </c>
      <c r="N113" s="6"/>
      <c r="O113" s="11">
        <f t="shared" si="115"/>
        <v>7.25824422911042</v>
      </c>
      <c r="P113" s="11">
        <f t="shared" si="104"/>
        <v>0.764232688698425</v>
      </c>
      <c r="Q113" s="16">
        <f t="shared" si="105"/>
        <v>0.343904709914291</v>
      </c>
      <c r="R113" s="11">
        <f t="shared" si="106"/>
        <v>1.0964919375</v>
      </c>
      <c r="S113" s="17">
        <f t="shared" si="107"/>
        <v>0.313640892516176</v>
      </c>
      <c r="T113" s="3">
        <v>0.27</v>
      </c>
      <c r="U113" s="18">
        <f t="shared" si="108"/>
        <v>0.0846830409793676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0.315931936855279</v>
      </c>
      <c r="AC113" s="25">
        <f t="shared" si="110"/>
        <v>9.024625</v>
      </c>
      <c r="AD113" s="1">
        <f t="shared" si="111"/>
        <v>0.45</v>
      </c>
      <c r="AE113" s="26">
        <f t="shared" si="112"/>
        <v>794.61</v>
      </c>
      <c r="AF113" s="1">
        <f t="shared" si="113"/>
        <v>22655660.1300615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17.3390670019355</v>
      </c>
      <c r="E114" s="13">
        <f t="shared" si="114"/>
        <v>14.515919114</v>
      </c>
      <c r="F114" s="9" t="s">
        <v>107</v>
      </c>
      <c r="G114" s="6">
        <v>8</v>
      </c>
      <c r="H114" s="11">
        <f t="shared" si="99"/>
        <v>17.3390670019355</v>
      </c>
      <c r="I114" s="11">
        <f t="shared" si="100"/>
        <v>290.489067001935</v>
      </c>
      <c r="J114" s="11">
        <f t="shared" si="101"/>
        <v>0.14630380777584</v>
      </c>
      <c r="K114" s="11">
        <f t="shared" si="102"/>
        <v>9.024625</v>
      </c>
      <c r="L114" s="11">
        <f t="shared" si="103"/>
        <v>2.43664875</v>
      </c>
      <c r="M114" s="6" t="s">
        <v>107</v>
      </c>
      <c r="N114" s="6"/>
      <c r="O114" s="11">
        <f t="shared" si="115"/>
        <v>8.930660290412</v>
      </c>
      <c r="P114" s="11">
        <f t="shared" si="104"/>
        <v>1.30658960643976</v>
      </c>
      <c r="Q114" s="16">
        <f t="shared" si="105"/>
        <v>0.587965322897892</v>
      </c>
      <c r="R114" s="11">
        <f t="shared" si="106"/>
        <v>1.0964919375</v>
      </c>
      <c r="S114" s="17">
        <f t="shared" si="107"/>
        <v>0.536224027545932</v>
      </c>
      <c r="T114" s="3">
        <v>0.27</v>
      </c>
      <c r="U114" s="18">
        <f t="shared" si="108"/>
        <v>0.144780487437402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0.334051316962377</v>
      </c>
      <c r="AC114" s="25">
        <f t="shared" si="110"/>
        <v>9.024625</v>
      </c>
      <c r="AD114" s="1">
        <f t="shared" si="111"/>
        <v>0.45</v>
      </c>
      <c r="AE114" s="26">
        <f t="shared" si="112"/>
        <v>794.61</v>
      </c>
      <c r="AF114" s="1">
        <f t="shared" si="113"/>
        <v>23955011.2547369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17.3877176870968</v>
      </c>
      <c r="E115" s="13">
        <f t="shared" si="114"/>
        <v>17.3390670019355</v>
      </c>
      <c r="F115" s="9" t="s">
        <v>107</v>
      </c>
      <c r="G115" s="6">
        <v>9</v>
      </c>
      <c r="H115" s="11">
        <f t="shared" si="99"/>
        <v>17.3877176870968</v>
      </c>
      <c r="I115" s="11">
        <f t="shared" si="100"/>
        <v>290.537717687097</v>
      </c>
      <c r="J115" s="11">
        <f t="shared" si="101"/>
        <v>0.147127277045259</v>
      </c>
      <c r="K115" s="11">
        <f t="shared" si="102"/>
        <v>9.024625</v>
      </c>
      <c r="L115" s="11">
        <f t="shared" si="103"/>
        <v>2.43664875</v>
      </c>
      <c r="M115" s="6" t="s">
        <v>107</v>
      </c>
      <c r="N115" s="6"/>
      <c r="O115" s="11">
        <f t="shared" si="115"/>
        <v>10.0607194339722</v>
      </c>
      <c r="P115" s="11">
        <f t="shared" si="104"/>
        <v>1.48020625543665</v>
      </c>
      <c r="Q115" s="16">
        <f t="shared" si="105"/>
        <v>0.666092814946493</v>
      </c>
      <c r="R115" s="11">
        <f t="shared" si="106"/>
        <v>1.0964919375</v>
      </c>
      <c r="S115" s="17">
        <f t="shared" si="107"/>
        <v>0.607476254194065</v>
      </c>
      <c r="T115" s="3">
        <v>0.27</v>
      </c>
      <c r="U115" s="18">
        <f t="shared" si="108"/>
        <v>0.164018588632398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09"/>
        <v>0.275851604472668</v>
      </c>
      <c r="AC115" s="25">
        <f t="shared" si="110"/>
        <v>9.024625</v>
      </c>
      <c r="AD115" s="1">
        <f t="shared" si="111"/>
        <v>0.45</v>
      </c>
      <c r="AE115" s="26">
        <f t="shared" si="112"/>
        <v>794.61</v>
      </c>
      <c r="AF115" s="1">
        <f t="shared" si="113"/>
        <v>19781476.540397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14.3997189943333</v>
      </c>
      <c r="E116" s="13">
        <f t="shared" si="114"/>
        <v>17.3877176870968</v>
      </c>
      <c r="F116" s="9" t="s">
        <v>107</v>
      </c>
      <c r="G116" s="6">
        <v>10</v>
      </c>
      <c r="H116" s="11">
        <f t="shared" si="99"/>
        <v>14.3997189943333</v>
      </c>
      <c r="I116" s="11">
        <f t="shared" si="100"/>
        <v>287.549718994333</v>
      </c>
      <c r="J116" s="11">
        <f t="shared" si="101"/>
        <v>0.103861304892298</v>
      </c>
      <c r="K116" s="11">
        <f t="shared" si="102"/>
        <v>9.024625</v>
      </c>
      <c r="L116" s="11">
        <f t="shared" si="103"/>
        <v>2.43664875</v>
      </c>
      <c r="M116" s="6" t="s">
        <v>107</v>
      </c>
      <c r="N116" s="6"/>
      <c r="O116" s="11">
        <f t="shared" si="115"/>
        <v>11.0171619285356</v>
      </c>
      <c r="P116" s="11">
        <f t="shared" si="104"/>
        <v>1.14425681410746</v>
      </c>
      <c r="Q116" s="16">
        <f t="shared" si="105"/>
        <v>0.514915566348355</v>
      </c>
      <c r="R116" s="11">
        <f t="shared" si="106"/>
        <v>1.0964919375</v>
      </c>
      <c r="S116" s="17">
        <f t="shared" si="107"/>
        <v>0.469602692676758</v>
      </c>
      <c r="T116" s="3">
        <v>0.27</v>
      </c>
      <c r="U116" s="18">
        <f t="shared" si="108"/>
        <v>0.126792727022725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0.264628007197351</v>
      </c>
      <c r="AC116" s="25">
        <f t="shared" si="110"/>
        <v>9.024625</v>
      </c>
      <c r="AD116" s="1">
        <f t="shared" si="111"/>
        <v>0.45</v>
      </c>
      <c r="AE116" s="26">
        <f t="shared" si="112"/>
        <v>794.61</v>
      </c>
      <c r="AF116" s="1">
        <f t="shared" si="113"/>
        <v>18976625.9518896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9.06183405177419</v>
      </c>
      <c r="E117" s="13">
        <f t="shared" si="114"/>
        <v>14.3997189943333</v>
      </c>
      <c r="F117" s="9" t="s">
        <v>107</v>
      </c>
      <c r="G117" s="6">
        <v>11</v>
      </c>
      <c r="H117" s="11">
        <f t="shared" si="99"/>
        <v>9.06183405177419</v>
      </c>
      <c r="I117" s="11">
        <f t="shared" si="100"/>
        <v>282.211834051774</v>
      </c>
      <c r="J117" s="11">
        <f t="shared" si="101"/>
        <v>0.0547397060470689</v>
      </c>
      <c r="K117" s="11">
        <f t="shared" si="102"/>
        <v>9.024625</v>
      </c>
      <c r="L117" s="11">
        <f t="shared" si="103"/>
        <v>2.43664875</v>
      </c>
      <c r="M117" s="6" t="s">
        <v>109</v>
      </c>
      <c r="N117" s="11">
        <f>(O116-P116)*$C$24/100</f>
        <v>9.37925985870672</v>
      </c>
      <c r="O117" s="11">
        <f t="shared" si="115"/>
        <v>2.93029400572141</v>
      </c>
      <c r="P117" s="11">
        <f t="shared" si="104"/>
        <v>0.160403432504678</v>
      </c>
      <c r="Q117" s="16">
        <f t="shared" si="105"/>
        <v>0.072181544627105</v>
      </c>
      <c r="R117" s="11">
        <f t="shared" si="106"/>
        <v>1.0964919375</v>
      </c>
      <c r="S117" s="17">
        <f t="shared" si="107"/>
        <v>0.0658295261082164</v>
      </c>
      <c r="T117" s="3">
        <v>0.27</v>
      </c>
      <c r="U117" s="18">
        <f t="shared" si="108"/>
        <v>0.0177739720492184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0.231758852572839</v>
      </c>
      <c r="AC117" s="25">
        <f t="shared" si="110"/>
        <v>9.024625</v>
      </c>
      <c r="AD117" s="1">
        <f t="shared" si="111"/>
        <v>0.45</v>
      </c>
      <c r="AE117" s="26">
        <f t="shared" si="112"/>
        <v>794.61</v>
      </c>
      <c r="AF117" s="1">
        <f t="shared" si="113"/>
        <v>16619560.0491902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1.54856972373333</v>
      </c>
      <c r="E118" s="13">
        <f t="shared" si="114"/>
        <v>9.06183405177419</v>
      </c>
      <c r="F118" s="9" t="s">
        <v>109</v>
      </c>
      <c r="G118" s="6">
        <v>12</v>
      </c>
      <c r="H118" s="11">
        <f t="shared" si="99"/>
        <v>1.54856972373333</v>
      </c>
      <c r="I118" s="11">
        <f t="shared" si="100"/>
        <v>274.698569723733</v>
      </c>
      <c r="J118" s="11">
        <f t="shared" si="101"/>
        <v>0.0213048612021664</v>
      </c>
      <c r="K118" s="11">
        <f t="shared" si="102"/>
        <v>9.024625</v>
      </c>
      <c r="L118" s="11">
        <f t="shared" si="103"/>
        <v>2.43664875</v>
      </c>
      <c r="M118" s="6" t="s">
        <v>107</v>
      </c>
      <c r="N118" s="6"/>
      <c r="O118" s="11">
        <f t="shared" si="115"/>
        <v>5.20653932321673</v>
      </c>
      <c r="P118" s="11">
        <f t="shared" si="104"/>
        <v>0.110924597624754</v>
      </c>
      <c r="Q118" s="16">
        <f t="shared" si="105"/>
        <v>0.0499160689311393</v>
      </c>
      <c r="R118" s="11">
        <f t="shared" si="106"/>
        <v>1.0964919375</v>
      </c>
      <c r="S118" s="17">
        <f t="shared" si="107"/>
        <v>0.0455234254115428</v>
      </c>
      <c r="T118" s="3">
        <v>0.27</v>
      </c>
      <c r="U118" s="18">
        <f t="shared" si="108"/>
        <v>0.0122913248611166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0.230105834445627</v>
      </c>
      <c r="AC118" s="25">
        <f t="shared" si="110"/>
        <v>9.024625</v>
      </c>
      <c r="AD118" s="1">
        <f t="shared" si="111"/>
        <v>0.45</v>
      </c>
      <c r="AE118" s="26">
        <f t="shared" si="112"/>
        <v>794.61</v>
      </c>
      <c r="AF118" s="1">
        <f t="shared" si="113"/>
        <v>16501021.1725836</v>
      </c>
      <c r="AG118" s="1">
        <f>SUM(AF107:AF118)</f>
        <v>218205432.895612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-1.43124393367742</v>
      </c>
      <c r="E119" s="13">
        <f t="shared" si="114"/>
        <v>1.54856972373333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-0.32</v>
      </c>
      <c r="E123" s="9"/>
      <c r="F123" s="9"/>
      <c r="G123" s="6">
        <v>1</v>
      </c>
      <c r="H123" s="11">
        <f t="shared" ref="H123:H134" si="116">E124</f>
        <v>-0.32</v>
      </c>
      <c r="I123" s="11">
        <f t="shared" ref="I123:I134" si="117">H123+273.15</f>
        <v>272.83</v>
      </c>
      <c r="J123" s="11">
        <f t="shared" ref="J123:J134" si="118">EXP(($C$18*(I123-$C$16))/($C$19*I123*$C$16))</f>
        <v>0.0167128117351532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0.00871105173259657</v>
      </c>
      <c r="Q123" s="16">
        <f t="shared" ref="Q123:Q134" si="122">P123*$B$125</f>
        <v>0.00261331551977897</v>
      </c>
      <c r="R123" s="11">
        <f t="shared" ref="R123:R134" si="123">L123*$B$125</f>
        <v>0.156366</v>
      </c>
      <c r="S123" s="17">
        <f t="shared" ref="S123:S134" si="124">Q123/R123</f>
        <v>0.0167128117351532</v>
      </c>
      <c r="T123" s="3">
        <v>0.01</v>
      </c>
      <c r="U123" s="18">
        <f t="shared" ref="U123:U134" si="125">S123*T123</f>
        <v>0.000167128117351532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0.00565712811735153</v>
      </c>
      <c r="AU123" s="25">
        <f t="shared" ref="AU123:AU134" si="129">$B$123/12</f>
        <v>52.122</v>
      </c>
      <c r="AV123" s="1">
        <f t="shared" ref="AV123:AV134" si="130">$B$125</f>
        <v>0.3</v>
      </c>
      <c r="AW123" s="2">
        <f t="shared" ref="AW123:AW134" si="131">$E$10</f>
        <v>65.9</v>
      </c>
      <c r="AX123" s="1">
        <f t="shared" ref="AX123:AX134" si="132">AW123*10000*AV123*0.67*AU123*AT123</f>
        <v>39056.970910468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-1.73225461835484</v>
      </c>
      <c r="E124" s="13">
        <f t="shared" ref="E124:E135" si="133">D123</f>
        <v>-0.32</v>
      </c>
      <c r="F124" s="9" t="s">
        <v>107</v>
      </c>
      <c r="G124" s="6">
        <v>2</v>
      </c>
      <c r="H124" s="11">
        <f t="shared" si="116"/>
        <v>-1.73225461835484</v>
      </c>
      <c r="I124" s="11">
        <f t="shared" si="117"/>
        <v>271.417745381645</v>
      </c>
      <c r="J124" s="11">
        <f t="shared" si="118"/>
        <v>0.0138804498739256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1.0337289482674</v>
      </c>
      <c r="P124" s="11">
        <f t="shared" si="121"/>
        <v>0.0143486228496515</v>
      </c>
      <c r="Q124" s="16">
        <f t="shared" si="122"/>
        <v>0.00430458685489544</v>
      </c>
      <c r="R124" s="11">
        <f t="shared" si="123"/>
        <v>0.156366</v>
      </c>
      <c r="S124" s="17">
        <f t="shared" si="124"/>
        <v>0.027528918402309</v>
      </c>
      <c r="T124" s="3">
        <v>0.01</v>
      </c>
      <c r="U124" s="18">
        <f t="shared" si="125"/>
        <v>0.00027528918402309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0.00576528918402309</v>
      </c>
      <c r="AU124" s="25">
        <f t="shared" si="129"/>
        <v>52.122</v>
      </c>
      <c r="AV124" s="1">
        <f t="shared" si="130"/>
        <v>0.3</v>
      </c>
      <c r="AW124" s="2">
        <f t="shared" si="131"/>
        <v>65.9</v>
      </c>
      <c r="AX124" s="1">
        <f t="shared" si="132"/>
        <v>39803.717943062</v>
      </c>
    </row>
    <row r="125" s="1" customFormat="1" spans="1:50">
      <c r="A125" s="6" t="s">
        <v>70</v>
      </c>
      <c r="B125" s="6">
        <f>G10</f>
        <v>0.3</v>
      </c>
      <c r="C125" s="9">
        <v>2</v>
      </c>
      <c r="D125" s="12">
        <v>0.359631304107143</v>
      </c>
      <c r="E125" s="13">
        <f t="shared" si="133"/>
        <v>-1.73225461835484</v>
      </c>
      <c r="F125" s="9" t="s">
        <v>107</v>
      </c>
      <c r="G125" s="6">
        <v>3</v>
      </c>
      <c r="H125" s="11">
        <f t="shared" si="116"/>
        <v>0.359631304107143</v>
      </c>
      <c r="I125" s="11">
        <f t="shared" si="117"/>
        <v>273.509631304107</v>
      </c>
      <c r="J125" s="11">
        <f t="shared" si="118"/>
        <v>0.0182626014313422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1.54060032541775</v>
      </c>
      <c r="P125" s="11">
        <f t="shared" si="121"/>
        <v>0.0281353697081005</v>
      </c>
      <c r="Q125" s="16">
        <f t="shared" si="122"/>
        <v>0.00844061091243015</v>
      </c>
      <c r="R125" s="11">
        <f t="shared" si="123"/>
        <v>0.156366</v>
      </c>
      <c r="S125" s="17">
        <f t="shared" si="124"/>
        <v>0.0539798352098931</v>
      </c>
      <c r="T125" s="3">
        <v>0.01</v>
      </c>
      <c r="U125" s="18">
        <f t="shared" si="125"/>
        <v>0.000539798352098931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0.00602979835209893</v>
      </c>
      <c r="AU125" s="25">
        <f t="shared" si="129"/>
        <v>52.122</v>
      </c>
      <c r="AV125" s="1">
        <f t="shared" si="130"/>
        <v>0.3</v>
      </c>
      <c r="AW125" s="2">
        <f t="shared" si="131"/>
        <v>65.9</v>
      </c>
      <c r="AX125" s="1">
        <f t="shared" si="132"/>
        <v>41629.8966451853</v>
      </c>
    </row>
    <row r="126" s="1" customFormat="1" spans="1:50">
      <c r="A126" s="6"/>
      <c r="B126" s="6"/>
      <c r="C126" s="9">
        <v>3</v>
      </c>
      <c r="D126" s="12">
        <v>1.67110481493548</v>
      </c>
      <c r="E126" s="13">
        <f t="shared" si="133"/>
        <v>0.359631304107143</v>
      </c>
      <c r="F126" s="9" t="s">
        <v>107</v>
      </c>
      <c r="G126" s="6">
        <v>4</v>
      </c>
      <c r="H126" s="11">
        <f t="shared" si="116"/>
        <v>1.67110481493548</v>
      </c>
      <c r="I126" s="11">
        <f t="shared" si="117"/>
        <v>274.821104814935</v>
      </c>
      <c r="J126" s="11">
        <f t="shared" si="118"/>
        <v>0.0216442400798234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2.03368495570965</v>
      </c>
      <c r="P126" s="11">
        <f t="shared" si="121"/>
        <v>0.0440175654281048</v>
      </c>
      <c r="Q126" s="16">
        <f t="shared" si="122"/>
        <v>0.0132052696284314</v>
      </c>
      <c r="R126" s="11">
        <f t="shared" si="123"/>
        <v>0.156366</v>
      </c>
      <c r="S126" s="17">
        <f t="shared" si="124"/>
        <v>0.0844510291778995</v>
      </c>
      <c r="T126" s="3">
        <v>0.01</v>
      </c>
      <c r="U126" s="18">
        <f t="shared" si="125"/>
        <v>0.000844510291778995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0.00633451029177899</v>
      </c>
      <c r="AU126" s="25">
        <f t="shared" si="129"/>
        <v>52.122</v>
      </c>
      <c r="AV126" s="1">
        <f t="shared" si="130"/>
        <v>0.3</v>
      </c>
      <c r="AW126" s="2">
        <f t="shared" si="131"/>
        <v>65.9</v>
      </c>
      <c r="AX126" s="1">
        <f t="shared" si="132"/>
        <v>43733.6364080613</v>
      </c>
    </row>
    <row r="127" s="1" customFormat="1" spans="1:50">
      <c r="A127" s="6"/>
      <c r="B127" s="6"/>
      <c r="C127" s="9">
        <v>4</v>
      </c>
      <c r="D127" s="12">
        <v>7.86209925443333</v>
      </c>
      <c r="E127" s="13">
        <f t="shared" si="133"/>
        <v>1.67110481493548</v>
      </c>
      <c r="F127" s="9" t="s">
        <v>107</v>
      </c>
      <c r="G127" s="6">
        <v>5</v>
      </c>
      <c r="H127" s="11">
        <f t="shared" si="116"/>
        <v>7.86209925443333</v>
      </c>
      <c r="I127" s="11">
        <f t="shared" si="117"/>
        <v>281.012099254433</v>
      </c>
      <c r="J127" s="11">
        <f t="shared" si="118"/>
        <v>0.0472423152679642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1.89018402076747</v>
      </c>
      <c r="O127" s="11">
        <f t="shared" si="134"/>
        <v>0.620703369514077</v>
      </c>
      <c r="P127" s="11">
        <f t="shared" si="121"/>
        <v>0.0293234642704717</v>
      </c>
      <c r="Q127" s="16">
        <f t="shared" si="122"/>
        <v>0.00879703928114151</v>
      </c>
      <c r="R127" s="11">
        <f t="shared" si="123"/>
        <v>0.156366</v>
      </c>
      <c r="S127" s="17">
        <f t="shared" si="124"/>
        <v>0.0562592845064881</v>
      </c>
      <c r="T127" s="3">
        <v>0.01</v>
      </c>
      <c r="U127" s="18">
        <f t="shared" si="125"/>
        <v>0.000562592845064881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0.001</v>
      </c>
      <c r="AF127" s="3">
        <v>0.49</v>
      </c>
      <c r="AG127" s="18">
        <f t="shared" si="126"/>
        <v>0.00049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0.00605259284506488</v>
      </c>
      <c r="AU127" s="25">
        <f t="shared" si="129"/>
        <v>52.122</v>
      </c>
      <c r="AV127" s="1">
        <f t="shared" si="130"/>
        <v>0.3</v>
      </c>
      <c r="AW127" s="2">
        <f t="shared" si="131"/>
        <v>65.9</v>
      </c>
      <c r="AX127" s="1">
        <f t="shared" si="132"/>
        <v>41787.2704628224</v>
      </c>
    </row>
    <row r="128" s="1" customFormat="1" spans="1:50">
      <c r="A128" s="6"/>
      <c r="B128" s="6"/>
      <c r="C128" s="9">
        <v>5</v>
      </c>
      <c r="D128" s="12">
        <v>11.4362831612581</v>
      </c>
      <c r="E128" s="13">
        <f t="shared" si="133"/>
        <v>7.86209925443333</v>
      </c>
      <c r="F128" s="9" t="s">
        <v>109</v>
      </c>
      <c r="G128" s="6">
        <v>6</v>
      </c>
      <c r="H128" s="11">
        <f t="shared" si="116"/>
        <v>11.4362831612581</v>
      </c>
      <c r="I128" s="11">
        <f t="shared" si="117"/>
        <v>284.586283161258</v>
      </c>
      <c r="J128" s="11">
        <f t="shared" si="118"/>
        <v>0.0729996552765849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1.11259990524361</v>
      </c>
      <c r="P128" s="11">
        <f t="shared" si="121"/>
        <v>0.0812194095435442</v>
      </c>
      <c r="Q128" s="16">
        <f t="shared" si="122"/>
        <v>0.0243658228630633</v>
      </c>
      <c r="R128" s="11">
        <f t="shared" si="123"/>
        <v>0.156366</v>
      </c>
      <c r="S128" s="17">
        <f t="shared" si="124"/>
        <v>0.155825581411965</v>
      </c>
      <c r="T128" s="3">
        <v>0.01</v>
      </c>
      <c r="U128" s="18">
        <f t="shared" si="125"/>
        <v>0.00155825581411965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0.001</v>
      </c>
      <c r="AF128" s="3">
        <v>0.49</v>
      </c>
      <c r="AG128" s="18">
        <f t="shared" si="126"/>
        <v>0.00049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0.00704825581411965</v>
      </c>
      <c r="AU128" s="25">
        <f t="shared" si="129"/>
        <v>52.122</v>
      </c>
      <c r="AV128" s="1">
        <f t="shared" si="130"/>
        <v>0.3</v>
      </c>
      <c r="AW128" s="2">
        <f t="shared" si="131"/>
        <v>65.9</v>
      </c>
      <c r="AX128" s="1">
        <f t="shared" si="132"/>
        <v>48661.3554777483</v>
      </c>
    </row>
    <row r="129" s="1" customFormat="1" spans="1:50">
      <c r="A129" s="6"/>
      <c r="B129" s="6"/>
      <c r="C129" s="9">
        <v>6</v>
      </c>
      <c r="D129" s="12">
        <v>14.515919114</v>
      </c>
      <c r="E129" s="13">
        <f t="shared" si="133"/>
        <v>11.4362831612581</v>
      </c>
      <c r="F129" s="9" t="s">
        <v>107</v>
      </c>
      <c r="G129" s="6">
        <v>7</v>
      </c>
      <c r="H129" s="11">
        <f t="shared" si="116"/>
        <v>14.515919114</v>
      </c>
      <c r="I129" s="11">
        <f t="shared" si="117"/>
        <v>287.665919114</v>
      </c>
      <c r="J129" s="11">
        <f t="shared" si="118"/>
        <v>0.105291674484215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1.55260049570006</v>
      </c>
      <c r="P129" s="11">
        <f t="shared" si="121"/>
        <v>0.163475905997281</v>
      </c>
      <c r="Q129" s="16">
        <f t="shared" si="122"/>
        <v>0.0490427717991844</v>
      </c>
      <c r="R129" s="11">
        <f t="shared" si="123"/>
        <v>0.156366</v>
      </c>
      <c r="S129" s="17">
        <f t="shared" si="124"/>
        <v>0.313640892516176</v>
      </c>
      <c r="T129" s="3">
        <v>0.01</v>
      </c>
      <c r="U129" s="18">
        <f t="shared" si="125"/>
        <v>0.00313640892516176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0.0130864089251618</v>
      </c>
      <c r="AU129" s="25">
        <f t="shared" si="129"/>
        <v>52.122</v>
      </c>
      <c r="AV129" s="1">
        <f t="shared" si="130"/>
        <v>0.3</v>
      </c>
      <c r="AW129" s="2">
        <f t="shared" si="131"/>
        <v>65.9</v>
      </c>
      <c r="AX129" s="1">
        <f t="shared" si="132"/>
        <v>90348.9336125939</v>
      </c>
    </row>
    <row r="130" s="1" customFormat="1" spans="1:50">
      <c r="A130" s="6"/>
      <c r="B130" s="6"/>
      <c r="C130" s="9">
        <v>7</v>
      </c>
      <c r="D130" s="12">
        <v>17.3390670019355</v>
      </c>
      <c r="E130" s="13">
        <f t="shared" si="133"/>
        <v>14.515919114</v>
      </c>
      <c r="F130" s="9" t="s">
        <v>107</v>
      </c>
      <c r="G130" s="6">
        <v>8</v>
      </c>
      <c r="H130" s="11">
        <f t="shared" si="116"/>
        <v>17.3390670019355</v>
      </c>
      <c r="I130" s="11">
        <f t="shared" si="117"/>
        <v>290.489067001935</v>
      </c>
      <c r="J130" s="11">
        <f t="shared" si="118"/>
        <v>0.14630380777584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1.91034458970278</v>
      </c>
      <c r="P130" s="11">
        <f t="shared" si="121"/>
        <v>0.27949068763749</v>
      </c>
      <c r="Q130" s="16">
        <f t="shared" si="122"/>
        <v>0.0838472062912471</v>
      </c>
      <c r="R130" s="11">
        <f t="shared" si="123"/>
        <v>0.156366</v>
      </c>
      <c r="S130" s="17">
        <f t="shared" si="124"/>
        <v>0.536224027545932</v>
      </c>
      <c r="T130" s="3">
        <v>0.01</v>
      </c>
      <c r="U130" s="18">
        <f t="shared" si="125"/>
        <v>0.00536224027545932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0.0153122402754593</v>
      </c>
      <c r="AU130" s="25">
        <f t="shared" si="129"/>
        <v>52.122</v>
      </c>
      <c r="AV130" s="1">
        <f t="shared" si="130"/>
        <v>0.3</v>
      </c>
      <c r="AW130" s="2">
        <f t="shared" si="131"/>
        <v>65.9</v>
      </c>
      <c r="AX130" s="1">
        <f t="shared" si="132"/>
        <v>105716.135573874</v>
      </c>
    </row>
    <row r="131" s="1" customFormat="1" spans="1:50">
      <c r="A131" s="6"/>
      <c r="B131" s="6"/>
      <c r="C131" s="9">
        <v>8</v>
      </c>
      <c r="D131" s="12">
        <v>17.3877176870968</v>
      </c>
      <c r="E131" s="13">
        <f t="shared" si="133"/>
        <v>17.3390670019355</v>
      </c>
      <c r="F131" s="9" t="s">
        <v>107</v>
      </c>
      <c r="G131" s="6">
        <v>9</v>
      </c>
      <c r="H131" s="11">
        <f t="shared" si="116"/>
        <v>17.3877176870968</v>
      </c>
      <c r="I131" s="11">
        <f t="shared" si="117"/>
        <v>290.537717687097</v>
      </c>
      <c r="J131" s="11">
        <f t="shared" si="118"/>
        <v>0.147127277045259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2.15207390206529</v>
      </c>
      <c r="P131" s="11">
        <f t="shared" si="121"/>
        <v>0.316628773211031</v>
      </c>
      <c r="Q131" s="16">
        <f t="shared" si="122"/>
        <v>0.0949886319633091</v>
      </c>
      <c r="R131" s="11">
        <f t="shared" si="123"/>
        <v>0.156366</v>
      </c>
      <c r="S131" s="17">
        <f t="shared" si="124"/>
        <v>0.607476254194065</v>
      </c>
      <c r="T131" s="3">
        <v>0.01</v>
      </c>
      <c r="U131" s="18">
        <f t="shared" si="125"/>
        <v>0.00607476254194065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6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0.0115647625419406</v>
      </c>
      <c r="AU131" s="25">
        <f t="shared" si="129"/>
        <v>52.122</v>
      </c>
      <c r="AV131" s="1">
        <f t="shared" si="130"/>
        <v>0.3</v>
      </c>
      <c r="AW131" s="2">
        <f t="shared" si="131"/>
        <v>65.9</v>
      </c>
      <c r="AX131" s="1">
        <f t="shared" si="132"/>
        <v>79843.4443797799</v>
      </c>
    </row>
    <row r="132" s="1" customFormat="1" spans="1:50">
      <c r="A132" s="6"/>
      <c r="B132" s="6"/>
      <c r="C132" s="9">
        <v>9</v>
      </c>
      <c r="D132" s="12">
        <v>14.3997189943333</v>
      </c>
      <c r="E132" s="13">
        <f t="shared" si="133"/>
        <v>17.3877176870968</v>
      </c>
      <c r="F132" s="9" t="s">
        <v>107</v>
      </c>
      <c r="G132" s="6">
        <v>10</v>
      </c>
      <c r="H132" s="11">
        <f t="shared" si="116"/>
        <v>14.3997189943333</v>
      </c>
      <c r="I132" s="11">
        <f t="shared" si="117"/>
        <v>287.549718994333</v>
      </c>
      <c r="J132" s="11">
        <f t="shared" si="118"/>
        <v>0.103861304892298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2.35666512885426</v>
      </c>
      <c r="P132" s="11">
        <f t="shared" si="121"/>
        <v>0.24476631547698</v>
      </c>
      <c r="Q132" s="16">
        <f t="shared" si="122"/>
        <v>0.0734298946430939</v>
      </c>
      <c r="R132" s="11">
        <f t="shared" si="123"/>
        <v>0.156366</v>
      </c>
      <c r="S132" s="17">
        <f t="shared" si="124"/>
        <v>0.469602692676758</v>
      </c>
      <c r="T132" s="3">
        <v>0.01</v>
      </c>
      <c r="U132" s="18">
        <f t="shared" si="125"/>
        <v>0.00469602692676758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0.0101860269267676</v>
      </c>
      <c r="AU132" s="25">
        <f t="shared" si="129"/>
        <v>52.122</v>
      </c>
      <c r="AV132" s="1">
        <f t="shared" si="130"/>
        <v>0.3</v>
      </c>
      <c r="AW132" s="2">
        <f t="shared" si="131"/>
        <v>65.9</v>
      </c>
      <c r="AX132" s="1">
        <f t="shared" si="132"/>
        <v>70324.6150907852</v>
      </c>
    </row>
    <row r="133" s="1" customFormat="1" spans="1:50">
      <c r="A133" s="6"/>
      <c r="B133" s="6"/>
      <c r="C133" s="9">
        <v>10</v>
      </c>
      <c r="D133" s="12">
        <v>9.06183405177419</v>
      </c>
      <c r="E133" s="13">
        <f t="shared" si="133"/>
        <v>14.3997189943333</v>
      </c>
      <c r="F133" s="9" t="s">
        <v>107</v>
      </c>
      <c r="G133" s="6">
        <v>11</v>
      </c>
      <c r="H133" s="11">
        <f t="shared" si="116"/>
        <v>9.06183405177419</v>
      </c>
      <c r="I133" s="11">
        <f t="shared" si="117"/>
        <v>282.211834051774</v>
      </c>
      <c r="J133" s="11">
        <f t="shared" si="118"/>
        <v>0.0547397060470689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2.00630387270842</v>
      </c>
      <c r="O133" s="11">
        <f t="shared" si="134"/>
        <v>0.626814940668864</v>
      </c>
      <c r="P133" s="11">
        <f t="shared" si="121"/>
        <v>0.0343116655981245</v>
      </c>
      <c r="Q133" s="16">
        <f t="shared" si="122"/>
        <v>0.0102934996794374</v>
      </c>
      <c r="R133" s="11">
        <f t="shared" si="123"/>
        <v>0.156366</v>
      </c>
      <c r="S133" s="17">
        <f t="shared" si="124"/>
        <v>0.0658295261082164</v>
      </c>
      <c r="T133" s="3">
        <v>0.01</v>
      </c>
      <c r="U133" s="18">
        <f t="shared" si="125"/>
        <v>0.000658295261082164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0.00614829526108216</v>
      </c>
      <c r="AU133" s="25">
        <f t="shared" si="129"/>
        <v>52.122</v>
      </c>
      <c r="AV133" s="1">
        <f t="shared" si="130"/>
        <v>0.3</v>
      </c>
      <c r="AW133" s="2">
        <f t="shared" si="131"/>
        <v>65.9</v>
      </c>
      <c r="AX133" s="1">
        <f t="shared" si="132"/>
        <v>42448.002622482</v>
      </c>
    </row>
    <row r="134" s="1" customFormat="1" spans="1:51">
      <c r="A134" s="6"/>
      <c r="B134" s="6"/>
      <c r="C134" s="9">
        <v>11</v>
      </c>
      <c r="D134" s="12">
        <v>1.54856972373333</v>
      </c>
      <c r="E134" s="13">
        <f t="shared" si="133"/>
        <v>9.06183405177419</v>
      </c>
      <c r="F134" s="9" t="s">
        <v>109</v>
      </c>
      <c r="G134" s="6">
        <v>12</v>
      </c>
      <c r="H134" s="11">
        <f t="shared" si="116"/>
        <v>1.54856972373333</v>
      </c>
      <c r="I134" s="11">
        <f t="shared" si="117"/>
        <v>274.698569723733</v>
      </c>
      <c r="J134" s="11">
        <f t="shared" si="118"/>
        <v>0.0213048612021664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1.11372327507074</v>
      </c>
      <c r="P134" s="11">
        <f t="shared" si="121"/>
        <v>0.0237277197930043</v>
      </c>
      <c r="Q134" s="16">
        <f t="shared" si="122"/>
        <v>0.0071183159379013</v>
      </c>
      <c r="R134" s="11">
        <f t="shared" si="123"/>
        <v>0.156366</v>
      </c>
      <c r="S134" s="17">
        <f t="shared" si="124"/>
        <v>0.0455234254115428</v>
      </c>
      <c r="T134" s="3">
        <v>0.01</v>
      </c>
      <c r="U134" s="18">
        <f t="shared" si="125"/>
        <v>0.000455234254115428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0.00594523425411543</v>
      </c>
      <c r="AU134" s="25">
        <f t="shared" si="129"/>
        <v>52.122</v>
      </c>
      <c r="AV134" s="1">
        <f t="shared" si="130"/>
        <v>0.3</v>
      </c>
      <c r="AW134" s="2">
        <f t="shared" si="131"/>
        <v>65.9</v>
      </c>
      <c r="AX134" s="1">
        <f t="shared" si="132"/>
        <v>41046.0637450816</v>
      </c>
      <c r="AY134" s="1">
        <f>SUM(AX123:AX134)</f>
        <v>684400.042871944</v>
      </c>
    </row>
    <row r="135" s="1" customFormat="1" spans="1:46">
      <c r="A135" s="6"/>
      <c r="B135" s="6"/>
      <c r="C135" s="9">
        <v>12</v>
      </c>
      <c r="D135" s="12">
        <v>-1.43124393367742</v>
      </c>
      <c r="E135" s="13">
        <f t="shared" si="133"/>
        <v>1.54856972373333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-0.32</v>
      </c>
      <c r="E139" s="9"/>
      <c r="F139" s="9"/>
      <c r="G139" s="6">
        <v>1</v>
      </c>
      <c r="H139" s="11">
        <f t="shared" ref="H139:H150" si="135">E140</f>
        <v>-0.32</v>
      </c>
      <c r="I139" s="11">
        <f t="shared" ref="I139:I150" si="136">H139+273.15</f>
        <v>272.83</v>
      </c>
      <c r="J139" s="11">
        <f t="shared" ref="J139:J150" si="137">EXP(($C$18*(I139-$C$16))/($C$19*I139*$C$16))</f>
        <v>0.0167128117351532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0.00475813750099813</v>
      </c>
      <c r="Q139" s="16">
        <f t="shared" ref="Q139:Q150" si="141">P139*$B$125</f>
        <v>0.00142744125029944</v>
      </c>
      <c r="R139" s="11">
        <f t="shared" ref="R139:R150" si="142">L139*$B$125</f>
        <v>0.08541</v>
      </c>
      <c r="S139" s="17">
        <f t="shared" ref="S139:S150" si="143">Q139/R139</f>
        <v>0.0167128117351532</v>
      </c>
      <c r="T139" s="3">
        <v>0.01</v>
      </c>
      <c r="U139" s="18">
        <f t="shared" ref="U139:U150" si="144">S139*T139</f>
        <v>0.000167128117351532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0.00565712811735153</v>
      </c>
      <c r="AU139" s="25">
        <f t="shared" ref="AU139:AU150" si="148">$B$139/12</f>
        <v>28.47</v>
      </c>
      <c r="AV139" s="1">
        <f t="shared" ref="AV139:AV150" si="149">$B$125</f>
        <v>0.3</v>
      </c>
      <c r="AW139" s="2">
        <f t="shared" ref="AW139:AW150" si="150">$E$11</f>
        <v>7.7</v>
      </c>
      <c r="AX139" s="1">
        <f t="shared" ref="AX139:AX150" si="151">AW139*10000*AV139*0.67*AU139*AT139</f>
        <v>2492.70143720295</v>
      </c>
      <c r="AZ139" s="2">
        <f t="shared" ref="AZ139:AZ150" si="152">$E$12</f>
        <v>9.8</v>
      </c>
      <c r="BA139" s="1">
        <f t="shared" ref="BA139:BA150" si="153">AZ139*10000*AV139*0.67*AU139*AT139</f>
        <v>3172.52910189466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-1.73225461835484</v>
      </c>
      <c r="E140" s="13">
        <f t="shared" ref="E140:E151" si="154">D139</f>
        <v>-0.32</v>
      </c>
      <c r="F140" s="9" t="s">
        <v>107</v>
      </c>
      <c r="G140" s="6">
        <v>2</v>
      </c>
      <c r="H140" s="11">
        <f t="shared" si="135"/>
        <v>-1.73225461835484</v>
      </c>
      <c r="I140" s="11">
        <f t="shared" si="136"/>
        <v>271.417745381645</v>
      </c>
      <c r="J140" s="11">
        <f t="shared" si="137"/>
        <v>0.0138804498739256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0.564641862499002</v>
      </c>
      <c r="P140" s="11">
        <f t="shared" si="140"/>
        <v>0.00783748306913736</v>
      </c>
      <c r="Q140" s="16">
        <f t="shared" si="141"/>
        <v>0.00235124492074121</v>
      </c>
      <c r="R140" s="11">
        <f t="shared" si="142"/>
        <v>0.08541</v>
      </c>
      <c r="S140" s="17">
        <f t="shared" si="143"/>
        <v>0.027528918402309</v>
      </c>
      <c r="T140" s="3">
        <v>0.01</v>
      </c>
      <c r="U140" s="18">
        <f t="shared" si="144"/>
        <v>0.00027528918402309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0.00576528918402309</v>
      </c>
      <c r="AU140" s="25">
        <f t="shared" si="148"/>
        <v>28.47</v>
      </c>
      <c r="AV140" s="1">
        <f t="shared" si="149"/>
        <v>0.3</v>
      </c>
      <c r="AW140" s="2">
        <f t="shared" si="150"/>
        <v>7.7</v>
      </c>
      <c r="AX140" s="1">
        <f t="shared" si="151"/>
        <v>2540.36046856104</v>
      </c>
      <c r="AZ140" s="2">
        <f t="shared" si="152"/>
        <v>9.8</v>
      </c>
      <c r="BA140" s="1">
        <f t="shared" si="153"/>
        <v>3233.18605089587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0.359631304107143</v>
      </c>
      <c r="E141" s="13">
        <f t="shared" si="154"/>
        <v>-1.73225461835484</v>
      </c>
      <c r="F141" s="9" t="s">
        <v>107</v>
      </c>
      <c r="G141" s="6">
        <v>3</v>
      </c>
      <c r="H141" s="11">
        <f t="shared" si="135"/>
        <v>0.359631304107143</v>
      </c>
      <c r="I141" s="11">
        <f t="shared" si="136"/>
        <v>273.509631304107</v>
      </c>
      <c r="J141" s="11">
        <f t="shared" si="137"/>
        <v>0.0182626014313422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0.841504379429865</v>
      </c>
      <c r="P141" s="11">
        <f t="shared" si="140"/>
        <v>0.0153680590842566</v>
      </c>
      <c r="Q141" s="16">
        <f t="shared" si="141"/>
        <v>0.00461041772527697</v>
      </c>
      <c r="R141" s="11">
        <f t="shared" si="142"/>
        <v>0.08541</v>
      </c>
      <c r="S141" s="17">
        <f t="shared" si="143"/>
        <v>0.0539798352098931</v>
      </c>
      <c r="T141" s="3">
        <v>0.01</v>
      </c>
      <c r="U141" s="18">
        <f t="shared" si="144"/>
        <v>0.000539798352098931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0.00602979835209893</v>
      </c>
      <c r="AU141" s="25">
        <f t="shared" si="148"/>
        <v>28.47</v>
      </c>
      <c r="AV141" s="1">
        <f t="shared" si="149"/>
        <v>0.3</v>
      </c>
      <c r="AW141" s="2">
        <f t="shared" si="150"/>
        <v>7.7</v>
      </c>
      <c r="AX141" s="1">
        <f t="shared" si="151"/>
        <v>2656.91119354704</v>
      </c>
      <c r="AZ141" s="2">
        <f t="shared" si="152"/>
        <v>9.8</v>
      </c>
      <c r="BA141" s="1">
        <f t="shared" si="153"/>
        <v>3381.52333724169</v>
      </c>
    </row>
    <row r="142" s="1" customFormat="1" spans="1:53">
      <c r="A142" s="6"/>
      <c r="B142" s="6"/>
      <c r="C142" s="9">
        <v>3</v>
      </c>
      <c r="D142" s="12">
        <v>1.67110481493548</v>
      </c>
      <c r="E142" s="13">
        <f t="shared" si="154"/>
        <v>0.359631304107143</v>
      </c>
      <c r="F142" s="9" t="s">
        <v>107</v>
      </c>
      <c r="G142" s="6">
        <v>4</v>
      </c>
      <c r="H142" s="11">
        <f t="shared" si="135"/>
        <v>1.67110481493548</v>
      </c>
      <c r="I142" s="11">
        <f t="shared" si="136"/>
        <v>274.821104814935</v>
      </c>
      <c r="J142" s="11">
        <f t="shared" si="137"/>
        <v>0.0216442400798234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1.11083632034561</v>
      </c>
      <c r="P142" s="11">
        <f t="shared" si="140"/>
        <v>0.024043208006948</v>
      </c>
      <c r="Q142" s="16">
        <f t="shared" si="141"/>
        <v>0.00721296240208439</v>
      </c>
      <c r="R142" s="11">
        <f t="shared" si="142"/>
        <v>0.08541</v>
      </c>
      <c r="S142" s="17">
        <f t="shared" si="143"/>
        <v>0.0844510291778995</v>
      </c>
      <c r="T142" s="3">
        <v>0.01</v>
      </c>
      <c r="U142" s="18">
        <f t="shared" si="144"/>
        <v>0.000844510291778995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0.00633451029177899</v>
      </c>
      <c r="AU142" s="25">
        <f t="shared" si="148"/>
        <v>28.47</v>
      </c>
      <c r="AV142" s="1">
        <f t="shared" si="149"/>
        <v>0.3</v>
      </c>
      <c r="AW142" s="2">
        <f t="shared" si="150"/>
        <v>7.7</v>
      </c>
      <c r="AX142" s="1">
        <f t="shared" si="151"/>
        <v>2791.17647342353</v>
      </c>
      <c r="AZ142" s="2">
        <f t="shared" si="152"/>
        <v>9.8</v>
      </c>
      <c r="BA142" s="1">
        <f t="shared" si="153"/>
        <v>3552.40642072086</v>
      </c>
    </row>
    <row r="143" s="1" customFormat="1" spans="1:53">
      <c r="A143" s="6"/>
      <c r="B143" s="6"/>
      <c r="C143" s="9">
        <v>4</v>
      </c>
      <c r="D143" s="12">
        <v>7.86209925443333</v>
      </c>
      <c r="E143" s="13">
        <f t="shared" si="154"/>
        <v>1.67110481493548</v>
      </c>
      <c r="F143" s="9" t="s">
        <v>107</v>
      </c>
      <c r="G143" s="6">
        <v>5</v>
      </c>
      <c r="H143" s="11">
        <f t="shared" si="135"/>
        <v>7.86209925443333</v>
      </c>
      <c r="I143" s="11">
        <f t="shared" si="136"/>
        <v>281.012099254433</v>
      </c>
      <c r="J143" s="11">
        <f t="shared" si="137"/>
        <v>0.0472423152679642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1.03245345672173</v>
      </c>
      <c r="O143" s="11">
        <f t="shared" si="155"/>
        <v>0.339039655616933</v>
      </c>
      <c r="P143" s="11">
        <f t="shared" si="140"/>
        <v>0.0160170182989972</v>
      </c>
      <c r="Q143" s="16">
        <f t="shared" si="141"/>
        <v>0.00480510548969915</v>
      </c>
      <c r="R143" s="11">
        <f t="shared" si="142"/>
        <v>0.08541</v>
      </c>
      <c r="S143" s="17">
        <f t="shared" si="143"/>
        <v>0.0562592845064881</v>
      </c>
      <c r="T143" s="3">
        <v>0.01</v>
      </c>
      <c r="U143" s="18">
        <f t="shared" si="144"/>
        <v>0.000562592845064881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0.001</v>
      </c>
      <c r="AF143" s="3">
        <v>0.49</v>
      </c>
      <c r="AG143" s="18">
        <f t="shared" si="145"/>
        <v>0.00049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0.00605259284506488</v>
      </c>
      <c r="AU143" s="25">
        <f t="shared" si="148"/>
        <v>28.47</v>
      </c>
      <c r="AV143" s="1">
        <f t="shared" si="149"/>
        <v>0.3</v>
      </c>
      <c r="AW143" s="2">
        <f t="shared" si="150"/>
        <v>7.7</v>
      </c>
      <c r="AX143" s="1">
        <f t="shared" si="151"/>
        <v>2666.95513531358</v>
      </c>
      <c r="AZ143" s="2">
        <f t="shared" si="152"/>
        <v>9.8</v>
      </c>
      <c r="BA143" s="1">
        <f t="shared" si="153"/>
        <v>3394.30653585365</v>
      </c>
    </row>
    <row r="144" s="1" customFormat="1" spans="1:53">
      <c r="A144" s="6"/>
      <c r="B144" s="6"/>
      <c r="C144" s="9">
        <v>5</v>
      </c>
      <c r="D144" s="12">
        <v>11.4362831612581</v>
      </c>
      <c r="E144" s="13">
        <f t="shared" si="154"/>
        <v>7.86209925443333</v>
      </c>
      <c r="F144" s="9" t="s">
        <v>109</v>
      </c>
      <c r="G144" s="6">
        <v>6</v>
      </c>
      <c r="H144" s="11">
        <f t="shared" si="135"/>
        <v>11.4362831612581</v>
      </c>
      <c r="I144" s="11">
        <f t="shared" si="136"/>
        <v>284.586283161258</v>
      </c>
      <c r="J144" s="11">
        <f t="shared" si="137"/>
        <v>0.0729996552765849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0.607722637317936</v>
      </c>
      <c r="P144" s="11">
        <f t="shared" si="140"/>
        <v>0.0443635430279864</v>
      </c>
      <c r="Q144" s="16">
        <f t="shared" si="141"/>
        <v>0.0133090629083959</v>
      </c>
      <c r="R144" s="11">
        <f t="shared" si="142"/>
        <v>0.08541</v>
      </c>
      <c r="S144" s="17">
        <f t="shared" si="143"/>
        <v>0.155825581411965</v>
      </c>
      <c r="T144" s="3">
        <v>0.01</v>
      </c>
      <c r="U144" s="18">
        <f t="shared" si="144"/>
        <v>0.00155825581411965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0.001</v>
      </c>
      <c r="AF144" s="3">
        <v>0.49</v>
      </c>
      <c r="AG144" s="18">
        <f t="shared" si="145"/>
        <v>0.00049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0.00704825581411965</v>
      </c>
      <c r="AU144" s="25">
        <f t="shared" si="148"/>
        <v>28.47</v>
      </c>
      <c r="AV144" s="1">
        <f t="shared" si="149"/>
        <v>0.3</v>
      </c>
      <c r="AW144" s="2">
        <f t="shared" si="150"/>
        <v>7.7</v>
      </c>
      <c r="AX144" s="1">
        <f t="shared" si="151"/>
        <v>3105.67429854415</v>
      </c>
      <c r="AZ144" s="2">
        <f t="shared" si="152"/>
        <v>9.8</v>
      </c>
      <c r="BA144" s="1">
        <f t="shared" si="153"/>
        <v>3952.67637996527</v>
      </c>
    </row>
    <row r="145" s="1" customFormat="1" spans="1:53">
      <c r="A145" s="6"/>
      <c r="B145" s="6"/>
      <c r="C145" s="9">
        <v>6</v>
      </c>
      <c r="D145" s="12">
        <v>14.515919114</v>
      </c>
      <c r="E145" s="13">
        <f t="shared" si="154"/>
        <v>11.4362831612581</v>
      </c>
      <c r="F145" s="9" t="s">
        <v>107</v>
      </c>
      <c r="G145" s="6">
        <v>7</v>
      </c>
      <c r="H145" s="11">
        <f t="shared" si="135"/>
        <v>14.515919114</v>
      </c>
      <c r="I145" s="11">
        <f t="shared" si="136"/>
        <v>287.665919114</v>
      </c>
      <c r="J145" s="11">
        <f t="shared" si="137"/>
        <v>0.105291674484215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0.848059094289949</v>
      </c>
      <c r="P145" s="11">
        <f t="shared" si="140"/>
        <v>0.0892935620993554</v>
      </c>
      <c r="Q145" s="16">
        <f t="shared" si="141"/>
        <v>0.0267880686298066</v>
      </c>
      <c r="R145" s="11">
        <f t="shared" si="142"/>
        <v>0.08541</v>
      </c>
      <c r="S145" s="17">
        <f t="shared" si="143"/>
        <v>0.313640892516176</v>
      </c>
      <c r="T145" s="3">
        <v>0.01</v>
      </c>
      <c r="U145" s="18">
        <f t="shared" si="144"/>
        <v>0.00313640892516176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0.005</v>
      </c>
      <c r="AF145" s="3">
        <v>0.49</v>
      </c>
      <c r="AG145" s="18">
        <f t="shared" si="145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0.0130864089251618</v>
      </c>
      <c r="AU145" s="25">
        <f t="shared" si="148"/>
        <v>28.47</v>
      </c>
      <c r="AV145" s="1">
        <f t="shared" si="149"/>
        <v>0.3</v>
      </c>
      <c r="AW145" s="2">
        <f t="shared" si="150"/>
        <v>7.7</v>
      </c>
      <c r="AX145" s="1">
        <f t="shared" si="151"/>
        <v>5766.26685111172</v>
      </c>
      <c r="AZ145" s="2">
        <f t="shared" si="152"/>
        <v>9.8</v>
      </c>
      <c r="BA145" s="1">
        <f t="shared" si="153"/>
        <v>7338.8850832331</v>
      </c>
    </row>
    <row r="146" s="1" customFormat="1" spans="1:53">
      <c r="A146" s="6"/>
      <c r="B146" s="6"/>
      <c r="C146" s="9">
        <v>7</v>
      </c>
      <c r="D146" s="12">
        <v>17.3390670019355</v>
      </c>
      <c r="E146" s="13">
        <f t="shared" si="154"/>
        <v>14.515919114</v>
      </c>
      <c r="F146" s="9" t="s">
        <v>107</v>
      </c>
      <c r="G146" s="6">
        <v>8</v>
      </c>
      <c r="H146" s="11">
        <f t="shared" si="135"/>
        <v>17.3390670019355</v>
      </c>
      <c r="I146" s="11">
        <f t="shared" si="136"/>
        <v>290.489067001935</v>
      </c>
      <c r="J146" s="11">
        <f t="shared" si="137"/>
        <v>0.14630380777584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1.04346553219059</v>
      </c>
      <c r="P146" s="11">
        <f t="shared" si="140"/>
        <v>0.152662980642327</v>
      </c>
      <c r="Q146" s="16">
        <f t="shared" si="141"/>
        <v>0.045798894192698</v>
      </c>
      <c r="R146" s="11">
        <f t="shared" si="142"/>
        <v>0.08541</v>
      </c>
      <c r="S146" s="17">
        <f t="shared" si="143"/>
        <v>0.536224027545932</v>
      </c>
      <c r="T146" s="3">
        <v>0.01</v>
      </c>
      <c r="U146" s="18">
        <f t="shared" si="144"/>
        <v>0.00536224027545932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0.005</v>
      </c>
      <c r="AF146" s="3">
        <v>0.49</v>
      </c>
      <c r="AG146" s="18">
        <f t="shared" si="145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0.0153122402754593</v>
      </c>
      <c r="AU146" s="25">
        <f t="shared" si="148"/>
        <v>28.47</v>
      </c>
      <c r="AV146" s="1">
        <f t="shared" si="149"/>
        <v>0.3</v>
      </c>
      <c r="AW146" s="2">
        <f t="shared" si="150"/>
        <v>7.7</v>
      </c>
      <c r="AX146" s="1">
        <f t="shared" si="151"/>
        <v>6747.03534190129</v>
      </c>
      <c r="AZ146" s="2">
        <f t="shared" si="152"/>
        <v>9.8</v>
      </c>
      <c r="BA146" s="1">
        <f t="shared" si="153"/>
        <v>8587.13588969255</v>
      </c>
    </row>
    <row r="147" s="1" customFormat="1" spans="1:53">
      <c r="A147" s="6"/>
      <c r="B147" s="6"/>
      <c r="C147" s="9">
        <v>8</v>
      </c>
      <c r="D147" s="12">
        <v>17.3877176870968</v>
      </c>
      <c r="E147" s="13">
        <f t="shared" si="154"/>
        <v>17.3390670019355</v>
      </c>
      <c r="F147" s="9" t="s">
        <v>107</v>
      </c>
      <c r="G147" s="6">
        <v>9</v>
      </c>
      <c r="H147" s="11">
        <f t="shared" si="135"/>
        <v>17.3877176870968</v>
      </c>
      <c r="I147" s="11">
        <f t="shared" si="136"/>
        <v>290.537717687097</v>
      </c>
      <c r="J147" s="11">
        <f t="shared" si="137"/>
        <v>0.147127277045259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1.17550255154827</v>
      </c>
      <c r="P147" s="11">
        <f t="shared" si="140"/>
        <v>0.17294848956905</v>
      </c>
      <c r="Q147" s="16">
        <f t="shared" si="141"/>
        <v>0.0518845468707151</v>
      </c>
      <c r="R147" s="11">
        <f t="shared" si="142"/>
        <v>0.08541</v>
      </c>
      <c r="S147" s="17">
        <f t="shared" si="143"/>
        <v>0.607476254194065</v>
      </c>
      <c r="T147" s="3">
        <v>0.01</v>
      </c>
      <c r="U147" s="18">
        <f t="shared" si="144"/>
        <v>0.00607476254194065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0.001</v>
      </c>
      <c r="AF147" s="3">
        <v>0.49</v>
      </c>
      <c r="AG147" s="18">
        <f t="shared" si="145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0.0115647625419407</v>
      </c>
      <c r="AU147" s="25">
        <f t="shared" si="148"/>
        <v>28.47</v>
      </c>
      <c r="AV147" s="1">
        <f t="shared" si="149"/>
        <v>0.3</v>
      </c>
      <c r="AW147" s="2">
        <f t="shared" si="150"/>
        <v>7.7</v>
      </c>
      <c r="AX147" s="1">
        <f t="shared" si="151"/>
        <v>5095.78351616019</v>
      </c>
      <c r="AZ147" s="2">
        <f t="shared" si="152"/>
        <v>9.8</v>
      </c>
      <c r="BA147" s="1">
        <f t="shared" si="153"/>
        <v>6485.54265693115</v>
      </c>
    </row>
    <row r="148" s="1" customFormat="1" spans="1:53">
      <c r="A148" s="6"/>
      <c r="B148" s="6"/>
      <c r="C148" s="9">
        <v>9</v>
      </c>
      <c r="D148" s="12">
        <v>14.3997189943333</v>
      </c>
      <c r="E148" s="13">
        <f t="shared" si="154"/>
        <v>17.3877176870968</v>
      </c>
      <c r="F148" s="9" t="s">
        <v>107</v>
      </c>
      <c r="G148" s="6">
        <v>10</v>
      </c>
      <c r="H148" s="11">
        <f t="shared" si="135"/>
        <v>14.3997189943333</v>
      </c>
      <c r="I148" s="11">
        <f t="shared" si="136"/>
        <v>287.549718994333</v>
      </c>
      <c r="J148" s="11">
        <f t="shared" si="137"/>
        <v>0.103861304892298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1.28725406197922</v>
      </c>
      <c r="P148" s="11">
        <f t="shared" si="140"/>
        <v>0.133695886605073</v>
      </c>
      <c r="Q148" s="16">
        <f t="shared" si="141"/>
        <v>0.0401087659815219</v>
      </c>
      <c r="R148" s="11">
        <f t="shared" si="142"/>
        <v>0.08541</v>
      </c>
      <c r="S148" s="17">
        <f t="shared" si="143"/>
        <v>0.469602692676758</v>
      </c>
      <c r="T148" s="3">
        <v>0.01</v>
      </c>
      <c r="U148" s="18">
        <f t="shared" si="144"/>
        <v>0.00469602692676758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0.0101860269267676</v>
      </c>
      <c r="AU148" s="25">
        <f t="shared" si="148"/>
        <v>28.47</v>
      </c>
      <c r="AV148" s="1">
        <f t="shared" si="149"/>
        <v>0.3</v>
      </c>
      <c r="AW148" s="2">
        <f t="shared" si="150"/>
        <v>7.7</v>
      </c>
      <c r="AX148" s="1">
        <f t="shared" si="151"/>
        <v>4488.27098008671</v>
      </c>
      <c r="AZ148" s="2">
        <f t="shared" si="152"/>
        <v>9.8</v>
      </c>
      <c r="BA148" s="1">
        <f t="shared" si="153"/>
        <v>5712.34488374673</v>
      </c>
    </row>
    <row r="149" s="1" customFormat="1" spans="1:53">
      <c r="A149" s="6"/>
      <c r="B149" s="6"/>
      <c r="C149" s="9">
        <v>10</v>
      </c>
      <c r="D149" s="12">
        <v>9.06183405177419</v>
      </c>
      <c r="E149" s="13">
        <f t="shared" si="154"/>
        <v>14.3997189943333</v>
      </c>
      <c r="F149" s="9" t="s">
        <v>107</v>
      </c>
      <c r="G149" s="6">
        <v>11</v>
      </c>
      <c r="H149" s="11">
        <f t="shared" si="135"/>
        <v>9.06183405177419</v>
      </c>
      <c r="I149" s="11">
        <f t="shared" si="136"/>
        <v>282.211834051774</v>
      </c>
      <c r="J149" s="11">
        <f t="shared" si="137"/>
        <v>0.0547397060470689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1.09588026660544</v>
      </c>
      <c r="O149" s="11">
        <f t="shared" si="155"/>
        <v>0.342377908768707</v>
      </c>
      <c r="P149" s="11">
        <f t="shared" si="140"/>
        <v>0.0187416660830092</v>
      </c>
      <c r="Q149" s="16">
        <f t="shared" si="141"/>
        <v>0.00562249982490276</v>
      </c>
      <c r="R149" s="11">
        <f t="shared" si="142"/>
        <v>0.08541</v>
      </c>
      <c r="S149" s="17">
        <f t="shared" si="143"/>
        <v>0.0658295261082163</v>
      </c>
      <c r="T149" s="3">
        <v>0.01</v>
      </c>
      <c r="U149" s="18">
        <f t="shared" si="144"/>
        <v>0.000658295261082163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0.00614829526108216</v>
      </c>
      <c r="AU149" s="25">
        <f t="shared" si="148"/>
        <v>28.47</v>
      </c>
      <c r="AV149" s="1">
        <f t="shared" si="149"/>
        <v>0.3</v>
      </c>
      <c r="AW149" s="2">
        <f t="shared" si="150"/>
        <v>7.7</v>
      </c>
      <c r="AX149" s="1">
        <f t="shared" si="151"/>
        <v>2709.12450906673</v>
      </c>
      <c r="AZ149" s="2">
        <f t="shared" si="152"/>
        <v>9.8</v>
      </c>
      <c r="BA149" s="1">
        <f t="shared" si="153"/>
        <v>3447.97664790311</v>
      </c>
    </row>
    <row r="150" s="1" customFormat="1" spans="1:54">
      <c r="A150" s="6"/>
      <c r="B150" s="6"/>
      <c r="C150" s="9">
        <v>11</v>
      </c>
      <c r="D150" s="12">
        <v>1.54856972373333</v>
      </c>
      <c r="E150" s="13">
        <f t="shared" si="154"/>
        <v>9.06183405177419</v>
      </c>
      <c r="F150" s="9" t="s">
        <v>109</v>
      </c>
      <c r="G150" s="6">
        <v>12</v>
      </c>
      <c r="H150" s="11">
        <f t="shared" si="135"/>
        <v>1.54856972373333</v>
      </c>
      <c r="I150" s="11">
        <f t="shared" si="136"/>
        <v>274.698569723733</v>
      </c>
      <c r="J150" s="11">
        <f t="shared" si="137"/>
        <v>0.0213048612021664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0.608336242685698</v>
      </c>
      <c r="P150" s="11">
        <f t="shared" si="140"/>
        <v>0.0129605192146662</v>
      </c>
      <c r="Q150" s="16">
        <f t="shared" si="141"/>
        <v>0.00388815576439987</v>
      </c>
      <c r="R150" s="11">
        <f t="shared" si="142"/>
        <v>0.08541</v>
      </c>
      <c r="S150" s="17">
        <f t="shared" si="143"/>
        <v>0.0455234254115428</v>
      </c>
      <c r="T150" s="3">
        <v>0.01</v>
      </c>
      <c r="U150" s="18">
        <f t="shared" si="144"/>
        <v>0.000455234254115428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0.00594523425411543</v>
      </c>
      <c r="AU150" s="25">
        <f t="shared" si="148"/>
        <v>28.47</v>
      </c>
      <c r="AV150" s="1">
        <f t="shared" si="149"/>
        <v>0.3</v>
      </c>
      <c r="AW150" s="2">
        <f t="shared" si="150"/>
        <v>7.7</v>
      </c>
      <c r="AX150" s="1">
        <f t="shared" si="151"/>
        <v>2619.64969898539</v>
      </c>
      <c r="AY150" s="1">
        <f>SUM(AX139:AX150)</f>
        <v>43679.9099039043</v>
      </c>
      <c r="AZ150" s="2">
        <f t="shared" si="152"/>
        <v>9.8</v>
      </c>
      <c r="BA150" s="1">
        <f t="shared" si="153"/>
        <v>3334.0996168905</v>
      </c>
      <c r="BB150" s="1">
        <f>SUM(BA139:BA150)</f>
        <v>55592.6126049691</v>
      </c>
    </row>
    <row r="151" s="1" customFormat="1" spans="1:46">
      <c r="A151" s="6"/>
      <c r="B151" s="6"/>
      <c r="C151" s="9">
        <v>12</v>
      </c>
      <c r="D151" s="12">
        <v>-1.43124393367742</v>
      </c>
      <c r="E151" s="13">
        <f t="shared" si="154"/>
        <v>1.54856972373333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4" workbookViewId="0">
      <selection activeCell="E17" sqref="E1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503.5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40</v>
      </c>
      <c r="C4" s="3"/>
      <c r="D4" s="3"/>
      <c r="E4" s="3">
        <v>5.7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149.8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476.2</v>
      </c>
      <c r="F7" s="3">
        <v>91.104</v>
      </c>
      <c r="G7" s="3">
        <v>0.13</v>
      </c>
      <c r="L7" s="2"/>
    </row>
    <row r="8" s="1" customFormat="1" spans="1:12">
      <c r="A8" s="4"/>
      <c r="B8" s="5" t="s">
        <v>44</v>
      </c>
      <c r="C8" s="3"/>
      <c r="D8" s="3"/>
      <c r="E8" s="3">
        <v>27.7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2677.48</v>
      </c>
      <c r="F9" s="3">
        <v>122.786</v>
      </c>
      <c r="G9" s="3">
        <v>0.29</v>
      </c>
      <c r="L9" s="2"/>
    </row>
    <row r="10" s="1" customFormat="1" spans="1:12">
      <c r="A10" s="4" t="s">
        <v>46</v>
      </c>
      <c r="B10" s="5"/>
      <c r="C10" s="3"/>
      <c r="D10" s="3"/>
      <c r="E10" s="3">
        <v>62.4</v>
      </c>
      <c r="F10" s="3">
        <v>625.464</v>
      </c>
      <c r="G10" s="3">
        <v>0.3</v>
      </c>
      <c r="L10" s="2"/>
    </row>
    <row r="11" s="1" customFormat="1" spans="1:12">
      <c r="A11" s="4" t="s">
        <v>47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2.1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72629273.0912342</v>
      </c>
      <c r="J16" s="7" t="s">
        <v>35</v>
      </c>
      <c r="K16" s="7">
        <f>I16/(10000*1000)</f>
        <v>7.26292730912342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50232126.7208021</v>
      </c>
      <c r="J17" s="7" t="s">
        <v>35</v>
      </c>
      <c r="K17" s="7">
        <f>I17/(10000*1000)</f>
        <v>5.02321267208021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8</v>
      </c>
      <c r="E29" s="9"/>
      <c r="F29" s="9"/>
      <c r="G29" s="6">
        <v>1</v>
      </c>
      <c r="H29" s="11">
        <f t="shared" ref="H29:H40" si="0">E30</f>
        <v>8</v>
      </c>
      <c r="I29" s="11">
        <f t="shared" ref="I29:I40" si="1">H29+273.15</f>
        <v>281.15</v>
      </c>
      <c r="J29" s="11">
        <f t="shared" ref="J29:J40" si="2">EXP(($C$18*(I29-$C$16))/($C$19*I29*$C$16))</f>
        <v>0.0480520561620816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0.0477353130252132</v>
      </c>
      <c r="Q29" s="16">
        <f t="shared" ref="Q29:Q40" si="6">P29*$B$31</f>
        <v>0.00620559069327772</v>
      </c>
      <c r="R29" s="11">
        <f t="shared" ref="R29:R40" si="7">L29*$B$31</f>
        <v>0.129143083333333</v>
      </c>
      <c r="S29" s="17">
        <f t="shared" ref="S29:S40" si="8">Q29/R29</f>
        <v>0.0480520561620818</v>
      </c>
      <c r="T29" s="3">
        <v>0.01</v>
      </c>
      <c r="U29" s="18">
        <f t="shared" ref="U29:U40" si="9">S29*T29</f>
        <v>0.000480520561620818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0.0223805205616208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0.475</v>
      </c>
      <c r="AU29" s="1">
        <f t="shared" ref="AU29:AU40" si="17">AT29*10000*AS29*0.67*AR29*AQ29</f>
        <v>919.834611712606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7.40414975119355</v>
      </c>
      <c r="E30" s="13">
        <f t="shared" ref="E30:E41" si="18">D29</f>
        <v>8</v>
      </c>
      <c r="F30" s="9" t="s">
        <v>107</v>
      </c>
      <c r="G30" s="6">
        <v>2</v>
      </c>
      <c r="H30" s="11">
        <f t="shared" si="0"/>
        <v>7.40414975119355</v>
      </c>
      <c r="I30" s="11">
        <f t="shared" si="1"/>
        <v>280.554149751194</v>
      </c>
      <c r="J30" s="11">
        <f t="shared" si="2"/>
        <v>0.0446445533218971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1.93908135364145</v>
      </c>
      <c r="P30" s="11">
        <f t="shared" si="5"/>
        <v>0.0865694208881423</v>
      </c>
      <c r="Q30" s="16">
        <f t="shared" si="6"/>
        <v>0.0112540247154585</v>
      </c>
      <c r="R30" s="11">
        <f t="shared" si="7"/>
        <v>0.129143083333333</v>
      </c>
      <c r="S30" s="17">
        <f t="shared" si="8"/>
        <v>0.0871438440602396</v>
      </c>
      <c r="T30" s="3">
        <v>0.01</v>
      </c>
      <c r="U30" s="18">
        <f t="shared" si="9"/>
        <v>0.000871438440602396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0.0227714384406024</v>
      </c>
      <c r="AR30" s="25">
        <f t="shared" si="15"/>
        <v>99.3408333333333</v>
      </c>
      <c r="AS30" s="1">
        <f t="shared" si="16"/>
        <v>0.13</v>
      </c>
      <c r="AT30" s="2">
        <f>$E$4/12</f>
        <v>0.475</v>
      </c>
      <c r="AU30" s="1">
        <f t="shared" si="17"/>
        <v>935.901252988196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7.72085771028572</v>
      </c>
      <c r="E31" s="13">
        <f t="shared" si="18"/>
        <v>7.40414975119355</v>
      </c>
      <c r="F31" s="9" t="s">
        <v>107</v>
      </c>
      <c r="G31" s="6">
        <v>3</v>
      </c>
      <c r="H31" s="11">
        <f t="shared" si="0"/>
        <v>7.72085771028572</v>
      </c>
      <c r="I31" s="11">
        <f t="shared" si="1"/>
        <v>280.870857710286</v>
      </c>
      <c r="J31" s="11">
        <f t="shared" si="2"/>
        <v>0.0464262974776778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2.84592026608664</v>
      </c>
      <c r="P31" s="11">
        <f t="shared" si="5"/>
        <v>0.132125540871091</v>
      </c>
      <c r="Q31" s="16">
        <f t="shared" si="6"/>
        <v>0.0171763203132418</v>
      </c>
      <c r="R31" s="11">
        <f t="shared" si="7"/>
        <v>0.129143083333333</v>
      </c>
      <c r="S31" s="17">
        <f t="shared" si="8"/>
        <v>0.13300224735155</v>
      </c>
      <c r="T31" s="3">
        <v>0.01</v>
      </c>
      <c r="U31" s="18">
        <f t="shared" si="9"/>
        <v>0.0013300224735155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0.0232300224735155</v>
      </c>
      <c r="AR31" s="25">
        <f t="shared" si="15"/>
        <v>99.3408333333333</v>
      </c>
      <c r="AS31" s="1">
        <f t="shared" si="16"/>
        <v>0.13</v>
      </c>
      <c r="AT31" s="2">
        <f>$E$4/12</f>
        <v>0.475</v>
      </c>
      <c r="AU31" s="1">
        <f t="shared" si="17"/>
        <v>954.748958728142</v>
      </c>
    </row>
    <row r="32" s="1" customFormat="1" spans="1:47">
      <c r="A32" s="6"/>
      <c r="B32" s="6"/>
      <c r="C32" s="9">
        <v>3</v>
      </c>
      <c r="D32" s="12">
        <v>10.1515109618065</v>
      </c>
      <c r="E32" s="13">
        <f t="shared" si="18"/>
        <v>7.72085771028572</v>
      </c>
      <c r="F32" s="9" t="s">
        <v>107</v>
      </c>
      <c r="G32" s="6">
        <v>4</v>
      </c>
      <c r="H32" s="11">
        <f t="shared" si="0"/>
        <v>10.1515109618065</v>
      </c>
      <c r="I32" s="11">
        <f t="shared" si="1"/>
        <v>283.301510961806</v>
      </c>
      <c r="J32" s="11">
        <f t="shared" si="2"/>
        <v>0.0625080269554207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3.70720305854889</v>
      </c>
      <c r="P32" s="11">
        <f t="shared" si="5"/>
        <v>0.231729948712992</v>
      </c>
      <c r="Q32" s="16">
        <f t="shared" si="6"/>
        <v>0.0301248933326889</v>
      </c>
      <c r="R32" s="11">
        <f t="shared" si="7"/>
        <v>0.129143083333333</v>
      </c>
      <c r="S32" s="17">
        <f t="shared" si="8"/>
        <v>0.233267570783742</v>
      </c>
      <c r="T32" s="3">
        <v>0.01</v>
      </c>
      <c r="U32" s="18">
        <f t="shared" si="9"/>
        <v>0.00233267570783742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0.0242326757078374</v>
      </c>
      <c r="AR32" s="25">
        <f t="shared" si="15"/>
        <v>99.3408333333333</v>
      </c>
      <c r="AS32" s="1">
        <f t="shared" si="16"/>
        <v>0.13</v>
      </c>
      <c r="AT32" s="2">
        <f>$E$4/12</f>
        <v>0.475</v>
      </c>
      <c r="AU32" s="1">
        <f t="shared" si="17"/>
        <v>995.957792362532</v>
      </c>
    </row>
    <row r="33" s="1" customFormat="1" spans="1:47">
      <c r="A33" s="6"/>
      <c r="B33" s="6"/>
      <c r="C33" s="9">
        <v>4</v>
      </c>
      <c r="D33" s="12">
        <v>16.9190346613333</v>
      </c>
      <c r="E33" s="13">
        <f t="shared" si="18"/>
        <v>10.1515109618065</v>
      </c>
      <c r="F33" s="9" t="s">
        <v>107</v>
      </c>
      <c r="G33" s="6">
        <v>5</v>
      </c>
      <c r="H33" s="11">
        <f t="shared" si="0"/>
        <v>16.9190346613333</v>
      </c>
      <c r="I33" s="11">
        <f t="shared" si="1"/>
        <v>290.069034661333</v>
      </c>
      <c r="J33" s="11">
        <f t="shared" si="2"/>
        <v>0.139372326544072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3.3016994543441</v>
      </c>
      <c r="O33" s="11">
        <f t="shared" si="19"/>
        <v>1.16718198882513</v>
      </c>
      <c r="P33" s="11">
        <f t="shared" si="5"/>
        <v>0.162672869282895</v>
      </c>
      <c r="Q33" s="16">
        <f t="shared" si="6"/>
        <v>0.0211474730067763</v>
      </c>
      <c r="R33" s="11">
        <f t="shared" si="7"/>
        <v>0.129143083333333</v>
      </c>
      <c r="S33" s="17">
        <f t="shared" si="8"/>
        <v>0.163752269660407</v>
      </c>
      <c r="T33" s="3">
        <v>0.01</v>
      </c>
      <c r="U33" s="18">
        <f t="shared" si="9"/>
        <v>0.00163752269660407</v>
      </c>
      <c r="V33" s="17"/>
      <c r="W33" s="3"/>
      <c r="X33" s="18"/>
      <c r="Y33" s="19">
        <v>0.02</v>
      </c>
      <c r="Z33" s="3">
        <v>0.21</v>
      </c>
      <c r="AA33" s="20">
        <f t="shared" si="10"/>
        <v>0.0042</v>
      </c>
      <c r="AB33" s="3">
        <v>0.01</v>
      </c>
      <c r="AC33" s="3">
        <v>0.29</v>
      </c>
      <c r="AD33" s="20">
        <f t="shared" si="11"/>
        <v>0.0029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0.0235375226966041</v>
      </c>
      <c r="AR33" s="25">
        <f t="shared" si="15"/>
        <v>99.3408333333333</v>
      </c>
      <c r="AS33" s="1">
        <f t="shared" si="16"/>
        <v>0.13</v>
      </c>
      <c r="AT33" s="2">
        <f>$E$4/12</f>
        <v>0.475</v>
      </c>
      <c r="AU33" s="1">
        <f t="shared" si="17"/>
        <v>967.387152175315</v>
      </c>
    </row>
    <row r="34" s="1" customFormat="1" spans="1:47">
      <c r="A34" s="6"/>
      <c r="B34" s="6"/>
      <c r="C34" s="9">
        <v>5</v>
      </c>
      <c r="D34" s="12">
        <v>19.5374616503226</v>
      </c>
      <c r="E34" s="13">
        <f t="shared" si="18"/>
        <v>16.9190346613333</v>
      </c>
      <c r="F34" s="9" t="s">
        <v>109</v>
      </c>
      <c r="G34" s="6">
        <v>6</v>
      </c>
      <c r="H34" s="11">
        <f t="shared" si="0"/>
        <v>19.5374616503226</v>
      </c>
      <c r="I34" s="11">
        <f t="shared" si="1"/>
        <v>292.687461650323</v>
      </c>
      <c r="J34" s="11">
        <f t="shared" si="2"/>
        <v>0.188188814016162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1.99791745287557</v>
      </c>
      <c r="P34" s="11">
        <f t="shared" si="5"/>
        <v>0.375985715958844</v>
      </c>
      <c r="Q34" s="16">
        <f t="shared" si="6"/>
        <v>0.0488781430746497</v>
      </c>
      <c r="R34" s="11">
        <f t="shared" si="7"/>
        <v>0.129143083333333</v>
      </c>
      <c r="S34" s="17">
        <f t="shared" si="8"/>
        <v>0.378480533475336</v>
      </c>
      <c r="T34" s="3">
        <v>0.01</v>
      </c>
      <c r="U34" s="18">
        <f t="shared" si="9"/>
        <v>0.00378480533475336</v>
      </c>
      <c r="V34" s="17"/>
      <c r="W34" s="3"/>
      <c r="X34" s="18"/>
      <c r="Y34" s="19">
        <v>0.02</v>
      </c>
      <c r="Z34" s="3">
        <v>0.21</v>
      </c>
      <c r="AA34" s="20">
        <f t="shared" si="10"/>
        <v>0.0042</v>
      </c>
      <c r="AB34" s="3">
        <v>0.01</v>
      </c>
      <c r="AC34" s="3">
        <v>0.29</v>
      </c>
      <c r="AD34" s="20">
        <f t="shared" si="11"/>
        <v>0.0029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0.0256848053347534</v>
      </c>
      <c r="AR34" s="25">
        <f t="shared" si="15"/>
        <v>99.3408333333333</v>
      </c>
      <c r="AS34" s="1">
        <f t="shared" si="16"/>
        <v>0.13</v>
      </c>
      <c r="AT34" s="2">
        <f>$E$4/12</f>
        <v>0.475</v>
      </c>
      <c r="AU34" s="1">
        <f t="shared" si="17"/>
        <v>1055.64000966632</v>
      </c>
    </row>
    <row r="35" s="1" customFormat="1" spans="1:47">
      <c r="A35" s="6"/>
      <c r="B35" s="6"/>
      <c r="C35" s="9">
        <v>6</v>
      </c>
      <c r="D35" s="12">
        <v>21.066336458</v>
      </c>
      <c r="E35" s="13">
        <f t="shared" si="18"/>
        <v>19.5374616503226</v>
      </c>
      <c r="F35" s="9" t="s">
        <v>107</v>
      </c>
      <c r="G35" s="6">
        <v>7</v>
      </c>
      <c r="H35" s="11">
        <f t="shared" si="0"/>
        <v>21.066336458</v>
      </c>
      <c r="I35" s="11">
        <f t="shared" si="1"/>
        <v>294.216336458</v>
      </c>
      <c r="J35" s="11">
        <f t="shared" si="2"/>
        <v>0.223701965873311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2.61534007025005</v>
      </c>
      <c r="P35" s="11">
        <f t="shared" si="5"/>
        <v>0.585056715142182</v>
      </c>
      <c r="Q35" s="16">
        <f t="shared" si="6"/>
        <v>0.0760573729684836</v>
      </c>
      <c r="R35" s="11">
        <f t="shared" si="7"/>
        <v>0.129143083333333</v>
      </c>
      <c r="S35" s="17">
        <f t="shared" si="8"/>
        <v>0.588938803421403</v>
      </c>
      <c r="T35" s="3">
        <v>0.01</v>
      </c>
      <c r="U35" s="18">
        <f t="shared" si="9"/>
        <v>0.00588938803421403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0.035339388034214</v>
      </c>
      <c r="AR35" s="25">
        <f t="shared" si="15"/>
        <v>99.3408333333333</v>
      </c>
      <c r="AS35" s="1">
        <f t="shared" si="16"/>
        <v>0.13</v>
      </c>
      <c r="AT35" s="2">
        <f>$E$4/12</f>
        <v>0.475</v>
      </c>
      <c r="AU35" s="1">
        <f t="shared" si="17"/>
        <v>1452.44129514824</v>
      </c>
    </row>
    <row r="36" s="1" customFormat="1" spans="1:47">
      <c r="A36" s="6"/>
      <c r="B36" s="6"/>
      <c r="C36" s="9">
        <v>7</v>
      </c>
      <c r="D36" s="12">
        <v>24.4261731135484</v>
      </c>
      <c r="E36" s="13">
        <f t="shared" si="18"/>
        <v>21.066336458</v>
      </c>
      <c r="F36" s="9" t="s">
        <v>107</v>
      </c>
      <c r="G36" s="6">
        <v>8</v>
      </c>
      <c r="H36" s="11">
        <f t="shared" si="0"/>
        <v>24.4261731135484</v>
      </c>
      <c r="I36" s="11">
        <f t="shared" si="1"/>
        <v>297.576173113548</v>
      </c>
      <c r="J36" s="11">
        <f t="shared" si="2"/>
        <v>0.325046452026014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3.02369168844121</v>
      </c>
      <c r="P36" s="11">
        <f t="shared" si="5"/>
        <v>0.982840255348363</v>
      </c>
      <c r="Q36" s="16">
        <f t="shared" si="6"/>
        <v>0.127769233195287</v>
      </c>
      <c r="R36" s="11">
        <f t="shared" si="7"/>
        <v>0.129143083333333</v>
      </c>
      <c r="S36" s="17">
        <f t="shared" si="8"/>
        <v>0.989361798537056</v>
      </c>
      <c r="T36" s="3">
        <v>0.01</v>
      </c>
      <c r="U36" s="18">
        <f t="shared" si="9"/>
        <v>0.00989361798537056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0.0393436179853706</v>
      </c>
      <c r="AR36" s="25">
        <f t="shared" si="15"/>
        <v>99.3408333333333</v>
      </c>
      <c r="AS36" s="1">
        <f t="shared" si="16"/>
        <v>0.13</v>
      </c>
      <c r="AT36" s="2">
        <f>$E$4/12</f>
        <v>0.475</v>
      </c>
      <c r="AU36" s="1">
        <f t="shared" si="17"/>
        <v>1617.01429032004</v>
      </c>
    </row>
    <row r="37" s="1" customFormat="1" spans="1:47">
      <c r="A37" s="6"/>
      <c r="B37" s="6"/>
      <c r="C37" s="9">
        <v>8</v>
      </c>
      <c r="D37" s="12">
        <v>24.5268020809677</v>
      </c>
      <c r="E37" s="13">
        <f t="shared" si="18"/>
        <v>24.4261731135484</v>
      </c>
      <c r="F37" s="9" t="s">
        <v>107</v>
      </c>
      <c r="G37" s="6">
        <v>9</v>
      </c>
      <c r="H37" s="11">
        <f t="shared" si="0"/>
        <v>24.5268020809677</v>
      </c>
      <c r="I37" s="11">
        <f t="shared" si="1"/>
        <v>297.676802080968</v>
      </c>
      <c r="J37" s="11">
        <f t="shared" si="2"/>
        <v>0.328661758771045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3.03425976642618</v>
      </c>
      <c r="P37" s="11">
        <f t="shared" si="5"/>
        <v>0.997245151401847</v>
      </c>
      <c r="Q37" s="16">
        <f t="shared" si="6"/>
        <v>0.12964186968224</v>
      </c>
      <c r="R37" s="11">
        <f t="shared" si="7"/>
        <v>0.129143083333333</v>
      </c>
      <c r="S37" s="17">
        <f t="shared" si="8"/>
        <v>1.00386227691048</v>
      </c>
      <c r="T37" s="3">
        <v>0.01</v>
      </c>
      <c r="U37" s="18">
        <f t="shared" si="9"/>
        <v>0.0100386227691048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0.0319386227691048</v>
      </c>
      <c r="AR37" s="25">
        <f t="shared" si="15"/>
        <v>99.3408333333333</v>
      </c>
      <c r="AS37" s="1">
        <f t="shared" si="16"/>
        <v>0.13</v>
      </c>
      <c r="AT37" s="2">
        <f>$E$4/12</f>
        <v>0.475</v>
      </c>
      <c r="AU37" s="1">
        <f t="shared" si="17"/>
        <v>1312.67056959498</v>
      </c>
    </row>
    <row r="38" s="1" customFormat="1" spans="1:47">
      <c r="A38" s="6"/>
      <c r="B38" s="6"/>
      <c r="C38" s="9">
        <v>9</v>
      </c>
      <c r="D38" s="12">
        <v>21.9776528983333</v>
      </c>
      <c r="E38" s="13">
        <f t="shared" si="18"/>
        <v>24.5268020809677</v>
      </c>
      <c r="F38" s="9" t="s">
        <v>107</v>
      </c>
      <c r="G38" s="6">
        <v>10</v>
      </c>
      <c r="H38" s="11">
        <f t="shared" si="0"/>
        <v>21.9776528983333</v>
      </c>
      <c r="I38" s="11">
        <f t="shared" si="1"/>
        <v>295.127652898333</v>
      </c>
      <c r="J38" s="11">
        <f t="shared" si="2"/>
        <v>0.247770924792266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3.03042294835766</v>
      </c>
      <c r="P38" s="11">
        <f t="shared" si="5"/>
        <v>0.750850696426282</v>
      </c>
      <c r="Q38" s="16">
        <f t="shared" si="6"/>
        <v>0.0976105905354167</v>
      </c>
      <c r="R38" s="11">
        <f t="shared" si="7"/>
        <v>0.129143083333333</v>
      </c>
      <c r="S38" s="17">
        <f t="shared" si="8"/>
        <v>0.755832894925334</v>
      </c>
      <c r="T38" s="3">
        <v>0.01</v>
      </c>
      <c r="U38" s="18">
        <f t="shared" si="9"/>
        <v>0.00755832894925334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0.0294583289492533</v>
      </c>
      <c r="AR38" s="25">
        <f t="shared" si="15"/>
        <v>99.3408333333333</v>
      </c>
      <c r="AS38" s="1">
        <f t="shared" si="16"/>
        <v>0.13</v>
      </c>
      <c r="AT38" s="2">
        <f>$E$4/12</f>
        <v>0.475</v>
      </c>
      <c r="AU38" s="1">
        <f t="shared" si="17"/>
        <v>1210.73102371021</v>
      </c>
    </row>
    <row r="39" s="1" customFormat="1" spans="1:47">
      <c r="A39" s="6"/>
      <c r="B39" s="6"/>
      <c r="C39" s="9">
        <v>10</v>
      </c>
      <c r="D39" s="12">
        <v>16.2988552732258</v>
      </c>
      <c r="E39" s="13">
        <f t="shared" si="18"/>
        <v>21.9776528983333</v>
      </c>
      <c r="F39" s="9" t="s">
        <v>107</v>
      </c>
      <c r="G39" s="6">
        <v>11</v>
      </c>
      <c r="H39" s="11">
        <f t="shared" si="0"/>
        <v>16.2988552732258</v>
      </c>
      <c r="I39" s="11">
        <f t="shared" si="1"/>
        <v>289.448855273226</v>
      </c>
      <c r="J39" s="11">
        <f t="shared" si="2"/>
        <v>0.129700412248087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2.16559363933481</v>
      </c>
      <c r="O39" s="11">
        <f t="shared" si="19"/>
        <v>1.1073869459299</v>
      </c>
      <c r="P39" s="11">
        <f t="shared" si="5"/>
        <v>0.143628543405258</v>
      </c>
      <c r="Q39" s="16">
        <f t="shared" si="6"/>
        <v>0.0186717106426836</v>
      </c>
      <c r="R39" s="11">
        <f t="shared" si="7"/>
        <v>0.129143083333333</v>
      </c>
      <c r="S39" s="17">
        <f t="shared" si="8"/>
        <v>0.144581576966764</v>
      </c>
      <c r="T39" s="3">
        <v>0.01</v>
      </c>
      <c r="U39" s="18">
        <f t="shared" si="9"/>
        <v>0.00144581576966764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0.0233458157696676</v>
      </c>
      <c r="AR39" s="25">
        <f t="shared" si="15"/>
        <v>99.3408333333333</v>
      </c>
      <c r="AS39" s="1">
        <f t="shared" si="16"/>
        <v>0.13</v>
      </c>
      <c r="AT39" s="2">
        <f>$E$4/12</f>
        <v>0.475</v>
      </c>
      <c r="AU39" s="1">
        <f t="shared" si="17"/>
        <v>959.50803845159</v>
      </c>
    </row>
    <row r="40" s="1" customFormat="1" spans="1:48">
      <c r="A40" s="6"/>
      <c r="B40" s="6"/>
      <c r="C40" s="9">
        <v>11</v>
      </c>
      <c r="D40" s="12">
        <v>11.5344010465667</v>
      </c>
      <c r="E40" s="13">
        <f t="shared" si="18"/>
        <v>16.2988552732258</v>
      </c>
      <c r="F40" s="9" t="s">
        <v>109</v>
      </c>
      <c r="G40" s="6">
        <v>12</v>
      </c>
      <c r="H40" s="11">
        <f t="shared" si="0"/>
        <v>11.5344010465667</v>
      </c>
      <c r="I40" s="11">
        <f t="shared" si="1"/>
        <v>284.684401046567</v>
      </c>
      <c r="J40" s="11">
        <f t="shared" si="2"/>
        <v>0.0738655602382839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1.95716673585798</v>
      </c>
      <c r="P40" s="11">
        <f t="shared" si="5"/>
        <v>0.144567217423883</v>
      </c>
      <c r="Q40" s="16">
        <f t="shared" si="6"/>
        <v>0.0187937382651048</v>
      </c>
      <c r="R40" s="11">
        <f t="shared" si="7"/>
        <v>0.129143083333333</v>
      </c>
      <c r="S40" s="17">
        <f t="shared" si="8"/>
        <v>0.145526479467708</v>
      </c>
      <c r="T40" s="3">
        <v>0.01</v>
      </c>
      <c r="U40" s="18">
        <f t="shared" si="9"/>
        <v>0.00145526479467708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0.0233552647946771</v>
      </c>
      <c r="AR40" s="25">
        <f t="shared" si="15"/>
        <v>99.3408333333333</v>
      </c>
      <c r="AS40" s="1">
        <f t="shared" si="16"/>
        <v>0.13</v>
      </c>
      <c r="AT40" s="2">
        <f>$E$4/12</f>
        <v>0.475</v>
      </c>
      <c r="AU40" s="1">
        <f t="shared" si="17"/>
        <v>959.896391359946</v>
      </c>
      <c r="AV40" s="1">
        <f>SUM(AU29:AU40)</f>
        <v>13341.7313862181</v>
      </c>
    </row>
    <row r="41" s="1" customFormat="1" spans="1:46">
      <c r="A41" s="6"/>
      <c r="B41" s="6"/>
      <c r="C41" s="9">
        <v>12</v>
      </c>
      <c r="D41" s="12">
        <v>6.795315716</v>
      </c>
      <c r="E41" s="13">
        <f t="shared" si="18"/>
        <v>11.5344010465667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8</v>
      </c>
      <c r="E44" s="9"/>
      <c r="F44" s="9"/>
      <c r="G44" s="6">
        <v>1</v>
      </c>
      <c r="H44" s="11">
        <f t="shared" ref="H44:H55" si="20">E45</f>
        <v>8</v>
      </c>
      <c r="I44" s="11">
        <f t="shared" ref="I44:I55" si="21">H44+273.15</f>
        <v>281.15</v>
      </c>
      <c r="J44" s="11">
        <f t="shared" ref="J44:J55" si="22">EXP(($C$18*(I44-$C$16))/($C$19*I44*$C$16))</f>
        <v>0.0480520561620816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0.0428273160521984</v>
      </c>
      <c r="Q44" s="16">
        <f t="shared" ref="Q44:Q55" si="26">P44*$B$46</f>
        <v>0.00556755108678579</v>
      </c>
      <c r="R44" s="11">
        <f t="shared" ref="R44:R55" si="27">L44*$B$46</f>
        <v>0.115864991666667</v>
      </c>
      <c r="S44" s="17">
        <f t="shared" ref="S44:S55" si="28">Q44/R44</f>
        <v>0.0480520561620815</v>
      </c>
      <c r="T44" s="3">
        <v>0.01</v>
      </c>
      <c r="U44" s="18">
        <f t="shared" ref="U44:U55" si="29">S44*T44</f>
        <v>0.000480520561620815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0.0195805205616208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41.9583333333333</v>
      </c>
      <c r="AU44" s="1">
        <f t="shared" ref="AU44:AU55" si="37">AT44*10000*AS44*0.67*AR44*AQ44</f>
        <v>63777.7949530949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7.40414975119355</v>
      </c>
      <c r="E45" s="13">
        <f t="shared" ref="E45:E56" si="38">D44</f>
        <v>8</v>
      </c>
      <c r="F45" s="9" t="s">
        <v>107</v>
      </c>
      <c r="G45" s="6">
        <v>2</v>
      </c>
      <c r="H45" s="11">
        <f t="shared" si="20"/>
        <v>7.40414975119355</v>
      </c>
      <c r="I45" s="11">
        <f t="shared" si="21"/>
        <v>280.554149751194</v>
      </c>
      <c r="J45" s="11">
        <f t="shared" si="22"/>
        <v>0.0446445533218971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1.73971101728114</v>
      </c>
      <c r="P45" s="11">
        <f t="shared" si="25"/>
        <v>0.0776686212756996</v>
      </c>
      <c r="Q45" s="16">
        <f t="shared" si="26"/>
        <v>0.0100969207658409</v>
      </c>
      <c r="R45" s="11">
        <f t="shared" si="27"/>
        <v>0.115864991666667</v>
      </c>
      <c r="S45" s="17">
        <f t="shared" si="28"/>
        <v>0.0871438440602392</v>
      </c>
      <c r="T45" s="3">
        <v>0.01</v>
      </c>
      <c r="U45" s="18">
        <f t="shared" si="29"/>
        <v>0.000871438440602392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0.0199714384406024</v>
      </c>
      <c r="AR45" s="25">
        <f t="shared" si="35"/>
        <v>89.1269166666667</v>
      </c>
      <c r="AS45" s="1">
        <f t="shared" si="36"/>
        <v>0.13</v>
      </c>
      <c r="AT45" s="2">
        <f>$E$3/12</f>
        <v>41.9583333333333</v>
      </c>
      <c r="AU45" s="1">
        <f t="shared" si="37"/>
        <v>65051.0951317456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7.72085771028572</v>
      </c>
      <c r="E46" s="13">
        <f t="shared" si="38"/>
        <v>7.40414975119355</v>
      </c>
      <c r="F46" s="9" t="s">
        <v>107</v>
      </c>
      <c r="G46" s="6">
        <v>3</v>
      </c>
      <c r="H46" s="11">
        <f t="shared" si="20"/>
        <v>7.72085771028572</v>
      </c>
      <c r="I46" s="11">
        <f t="shared" si="21"/>
        <v>280.870857710286</v>
      </c>
      <c r="J46" s="11">
        <f t="shared" si="22"/>
        <v>0.0464262974776778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2.5533115626721</v>
      </c>
      <c r="P46" s="11">
        <f t="shared" si="25"/>
        <v>0.118540802161809</v>
      </c>
      <c r="Q46" s="16">
        <f t="shared" si="26"/>
        <v>0.0154103042810352</v>
      </c>
      <c r="R46" s="11">
        <f t="shared" si="27"/>
        <v>0.115864991666667</v>
      </c>
      <c r="S46" s="17">
        <f t="shared" si="28"/>
        <v>0.133002247351549</v>
      </c>
      <c r="T46" s="3">
        <v>0.01</v>
      </c>
      <c r="U46" s="18">
        <f t="shared" si="29"/>
        <v>0.00133002247351549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0.0204300224735155</v>
      </c>
      <c r="AR46" s="25">
        <f t="shared" si="35"/>
        <v>89.1269166666667</v>
      </c>
      <c r="AS46" s="1">
        <f t="shared" si="36"/>
        <v>0.13</v>
      </c>
      <c r="AT46" s="2">
        <f>$E$3/12</f>
        <v>41.9583333333333</v>
      </c>
      <c r="AU46" s="1">
        <f t="shared" si="37"/>
        <v>66544.7979333566</v>
      </c>
    </row>
    <row r="47" s="1" customFormat="1" spans="1:47">
      <c r="A47" s="6"/>
      <c r="B47" s="6"/>
      <c r="C47" s="9">
        <v>3</v>
      </c>
      <c r="D47" s="12">
        <v>10.1515109618065</v>
      </c>
      <c r="E47" s="13">
        <f t="shared" si="38"/>
        <v>7.72085771028572</v>
      </c>
      <c r="F47" s="9" t="s">
        <v>107</v>
      </c>
      <c r="G47" s="6">
        <v>4</v>
      </c>
      <c r="H47" s="11">
        <f t="shared" si="20"/>
        <v>10.1515109618065</v>
      </c>
      <c r="I47" s="11">
        <f t="shared" si="21"/>
        <v>283.301510961806</v>
      </c>
      <c r="J47" s="11">
        <f t="shared" si="22"/>
        <v>0.0625080269554207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3.32603992717696</v>
      </c>
      <c r="P47" s="11">
        <f t="shared" si="25"/>
        <v>0.207904193422783</v>
      </c>
      <c r="Q47" s="16">
        <f t="shared" si="26"/>
        <v>0.0270275451449618</v>
      </c>
      <c r="R47" s="11">
        <f t="shared" si="27"/>
        <v>0.115864991666667</v>
      </c>
      <c r="S47" s="17">
        <f t="shared" si="28"/>
        <v>0.233267570783741</v>
      </c>
      <c r="T47" s="3">
        <v>0.01</v>
      </c>
      <c r="U47" s="18">
        <f t="shared" si="29"/>
        <v>0.00233267570783741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0.0214326757078374</v>
      </c>
      <c r="AR47" s="25">
        <f t="shared" si="35"/>
        <v>89.1269166666667</v>
      </c>
      <c r="AS47" s="1">
        <f t="shared" si="36"/>
        <v>0.13</v>
      </c>
      <c r="AT47" s="2">
        <f>$E$3/12</f>
        <v>41.9583333333333</v>
      </c>
      <c r="AU47" s="1">
        <f t="shared" si="37"/>
        <v>69810.6463660577</v>
      </c>
    </row>
    <row r="48" s="1" customFormat="1" spans="1:47">
      <c r="A48" s="6"/>
      <c r="B48" s="6"/>
      <c r="C48" s="9">
        <v>4</v>
      </c>
      <c r="D48" s="12">
        <v>16.9190346613333</v>
      </c>
      <c r="E48" s="13">
        <f t="shared" si="38"/>
        <v>10.1515109618065</v>
      </c>
      <c r="F48" s="9" t="s">
        <v>107</v>
      </c>
      <c r="G48" s="6">
        <v>5</v>
      </c>
      <c r="H48" s="11">
        <f t="shared" si="20"/>
        <v>16.9190346613333</v>
      </c>
      <c r="I48" s="11">
        <f t="shared" si="21"/>
        <v>290.069034661333</v>
      </c>
      <c r="J48" s="11">
        <f t="shared" si="22"/>
        <v>0.139372326544072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2.96222894706647</v>
      </c>
      <c r="O48" s="11">
        <f t="shared" si="39"/>
        <v>1.04717595335438</v>
      </c>
      <c r="P48" s="11">
        <f t="shared" si="25"/>
        <v>0.145947348920006</v>
      </c>
      <c r="Q48" s="16">
        <f t="shared" si="26"/>
        <v>0.0189731553596007</v>
      </c>
      <c r="R48" s="11">
        <f t="shared" si="27"/>
        <v>0.115864991666667</v>
      </c>
      <c r="S48" s="17">
        <f t="shared" si="28"/>
        <v>0.163752269660406</v>
      </c>
      <c r="T48" s="3">
        <v>0.01</v>
      </c>
      <c r="U48" s="18">
        <f t="shared" si="29"/>
        <v>0.00163752269660406</v>
      </c>
      <c r="V48" s="17"/>
      <c r="W48" s="3"/>
      <c r="X48" s="18"/>
      <c r="Y48" s="19">
        <v>0.02</v>
      </c>
      <c r="Z48" s="3">
        <v>0.29</v>
      </c>
      <c r="AA48" s="20">
        <f t="shared" si="30"/>
        <v>0.0058</v>
      </c>
      <c r="AB48" s="3">
        <v>0.01</v>
      </c>
      <c r="AC48" s="3">
        <v>0.28</v>
      </c>
      <c r="AD48" s="20">
        <f t="shared" si="31"/>
        <v>0.0028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0.0207375226966041</v>
      </c>
      <c r="AR48" s="25">
        <f t="shared" si="35"/>
        <v>89.1269166666667</v>
      </c>
      <c r="AS48" s="1">
        <f t="shared" si="36"/>
        <v>0.13</v>
      </c>
      <c r="AT48" s="2">
        <f>$E$3/12</f>
        <v>41.9583333333333</v>
      </c>
      <c r="AU48" s="1">
        <f t="shared" si="37"/>
        <v>67546.3895976055</v>
      </c>
    </row>
    <row r="49" s="1" customFormat="1" spans="1:47">
      <c r="A49" s="6"/>
      <c r="B49" s="6"/>
      <c r="C49" s="9">
        <v>5</v>
      </c>
      <c r="D49" s="12">
        <v>19.5374616503226</v>
      </c>
      <c r="E49" s="13">
        <f t="shared" si="38"/>
        <v>16.9190346613333</v>
      </c>
      <c r="F49" s="9" t="s">
        <v>109</v>
      </c>
      <c r="G49" s="6">
        <v>6</v>
      </c>
      <c r="H49" s="11">
        <f t="shared" si="20"/>
        <v>19.5374616503226</v>
      </c>
      <c r="I49" s="11">
        <f t="shared" si="21"/>
        <v>292.687461650323</v>
      </c>
      <c r="J49" s="11">
        <f t="shared" si="22"/>
        <v>0.188188814016162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1.79249777110104</v>
      </c>
      <c r="P49" s="11">
        <f t="shared" si="25"/>
        <v>0.337328029670118</v>
      </c>
      <c r="Q49" s="16">
        <f t="shared" si="26"/>
        <v>0.0438526438571153</v>
      </c>
      <c r="R49" s="11">
        <f t="shared" si="27"/>
        <v>0.115864991666667</v>
      </c>
      <c r="S49" s="17">
        <f t="shared" si="28"/>
        <v>0.378480533475335</v>
      </c>
      <c r="T49" s="3">
        <v>0.01</v>
      </c>
      <c r="U49" s="18">
        <f t="shared" si="29"/>
        <v>0.00378480533475335</v>
      </c>
      <c r="V49" s="17"/>
      <c r="W49" s="3"/>
      <c r="X49" s="18"/>
      <c r="Y49" s="19">
        <v>0.02</v>
      </c>
      <c r="Z49" s="3">
        <v>0.29</v>
      </c>
      <c r="AA49" s="20">
        <f t="shared" si="30"/>
        <v>0.0058</v>
      </c>
      <c r="AB49" s="3">
        <v>0.01</v>
      </c>
      <c r="AC49" s="3">
        <v>0.28</v>
      </c>
      <c r="AD49" s="20">
        <f t="shared" si="31"/>
        <v>0.0028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0.0228848053347533</v>
      </c>
      <c r="AR49" s="25">
        <f t="shared" si="35"/>
        <v>89.1269166666667</v>
      </c>
      <c r="AS49" s="1">
        <f t="shared" si="36"/>
        <v>0.13</v>
      </c>
      <c r="AT49" s="2">
        <f>$E$3/12</f>
        <v>41.9583333333333</v>
      </c>
      <c r="AU49" s="1">
        <f t="shared" si="37"/>
        <v>74540.5321369339</v>
      </c>
    </row>
    <row r="50" s="1" customFormat="1" spans="1:47">
      <c r="A50" s="6"/>
      <c r="B50" s="6"/>
      <c r="C50" s="9">
        <v>6</v>
      </c>
      <c r="D50" s="12">
        <v>21.066336458</v>
      </c>
      <c r="E50" s="13">
        <f t="shared" si="38"/>
        <v>19.5374616503226</v>
      </c>
      <c r="F50" s="9" t="s">
        <v>107</v>
      </c>
      <c r="G50" s="6">
        <v>7</v>
      </c>
      <c r="H50" s="11">
        <f t="shared" si="20"/>
        <v>21.066336458</v>
      </c>
      <c r="I50" s="11">
        <f t="shared" si="21"/>
        <v>294.216336458</v>
      </c>
      <c r="J50" s="11">
        <f t="shared" si="22"/>
        <v>0.223701965873311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2.34643890809759</v>
      </c>
      <c r="P50" s="11">
        <f t="shared" si="25"/>
        <v>0.524902996543056</v>
      </c>
      <c r="Q50" s="16">
        <f t="shared" si="26"/>
        <v>0.0682373895505973</v>
      </c>
      <c r="R50" s="11">
        <f t="shared" si="27"/>
        <v>0.115864991666667</v>
      </c>
      <c r="S50" s="17">
        <f t="shared" si="28"/>
        <v>0.5889388034214</v>
      </c>
      <c r="T50" s="3">
        <v>0.01</v>
      </c>
      <c r="U50" s="18">
        <f t="shared" si="29"/>
        <v>0.005889388034214</v>
      </c>
      <c r="V50" s="17"/>
      <c r="W50" s="3"/>
      <c r="X50" s="18"/>
      <c r="Y50" s="19">
        <v>0.04</v>
      </c>
      <c r="Z50" s="3">
        <v>0.29</v>
      </c>
      <c r="AA50" s="20">
        <f t="shared" si="30"/>
        <v>0.0116</v>
      </c>
      <c r="AB50" s="3">
        <v>0.015</v>
      </c>
      <c r="AC50" s="3">
        <v>0.28</v>
      </c>
      <c r="AD50" s="20">
        <f t="shared" si="31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0.033939388034214</v>
      </c>
      <c r="AR50" s="25">
        <f t="shared" si="35"/>
        <v>89.1269166666667</v>
      </c>
      <c r="AS50" s="1">
        <f t="shared" si="36"/>
        <v>0.13</v>
      </c>
      <c r="AT50" s="2">
        <f>$E$3/12</f>
        <v>41.9583333333333</v>
      </c>
      <c r="AU50" s="1">
        <f t="shared" si="37"/>
        <v>110547.588562193</v>
      </c>
    </row>
    <row r="51" s="1" customFormat="1" spans="1:47">
      <c r="A51" s="6"/>
      <c r="B51" s="6"/>
      <c r="C51" s="9">
        <v>7</v>
      </c>
      <c r="D51" s="12">
        <v>24.4261731135484</v>
      </c>
      <c r="E51" s="13">
        <f t="shared" si="38"/>
        <v>21.066336458</v>
      </c>
      <c r="F51" s="9" t="s">
        <v>107</v>
      </c>
      <c r="G51" s="6">
        <v>8</v>
      </c>
      <c r="H51" s="11">
        <f t="shared" si="20"/>
        <v>24.4261731135484</v>
      </c>
      <c r="I51" s="11">
        <f t="shared" si="21"/>
        <v>297.576173113548</v>
      </c>
      <c r="J51" s="11">
        <f t="shared" si="22"/>
        <v>0.325046452026014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2.7128050782212</v>
      </c>
      <c r="P51" s="11">
        <f t="shared" si="25"/>
        <v>0.881787665713955</v>
      </c>
      <c r="Q51" s="16">
        <f t="shared" si="26"/>
        <v>0.114632396542814</v>
      </c>
      <c r="R51" s="11">
        <f t="shared" si="27"/>
        <v>0.115864991666667</v>
      </c>
      <c r="S51" s="17">
        <f t="shared" si="28"/>
        <v>0.989361798537051</v>
      </c>
      <c r="T51" s="3">
        <v>0.01</v>
      </c>
      <c r="U51" s="18">
        <f t="shared" si="29"/>
        <v>0.00989361798537051</v>
      </c>
      <c r="V51" s="17"/>
      <c r="W51" s="3"/>
      <c r="X51" s="18"/>
      <c r="Y51" s="19">
        <v>0.04</v>
      </c>
      <c r="Z51" s="3">
        <v>0.29</v>
      </c>
      <c r="AA51" s="20">
        <f t="shared" si="30"/>
        <v>0.0116</v>
      </c>
      <c r="AB51" s="3">
        <v>0.015</v>
      </c>
      <c r="AC51" s="3">
        <v>0.28</v>
      </c>
      <c r="AD51" s="20">
        <f t="shared" si="31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0.0379436179853705</v>
      </c>
      <c r="AR51" s="25">
        <f t="shared" si="35"/>
        <v>89.1269166666667</v>
      </c>
      <c r="AS51" s="1">
        <f t="shared" si="36"/>
        <v>0.13</v>
      </c>
      <c r="AT51" s="2">
        <f>$E$3/12</f>
        <v>41.9583333333333</v>
      </c>
      <c r="AU51" s="1">
        <f t="shared" si="37"/>
        <v>123590.191590351</v>
      </c>
    </row>
    <row r="52" s="1" customFormat="1" spans="1:47">
      <c r="A52" s="6"/>
      <c r="B52" s="6"/>
      <c r="C52" s="9">
        <v>8</v>
      </c>
      <c r="D52" s="12">
        <v>24.5268020809677</v>
      </c>
      <c r="E52" s="13">
        <f t="shared" si="38"/>
        <v>24.4261731135484</v>
      </c>
      <c r="F52" s="9" t="s">
        <v>107</v>
      </c>
      <c r="G52" s="6">
        <v>9</v>
      </c>
      <c r="H52" s="11">
        <f t="shared" si="20"/>
        <v>24.5268020809677</v>
      </c>
      <c r="I52" s="11">
        <f t="shared" si="21"/>
        <v>297.676802080968</v>
      </c>
      <c r="J52" s="11">
        <f t="shared" si="22"/>
        <v>0.328661758771045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2.72228657917391</v>
      </c>
      <c r="P52" s="11">
        <f t="shared" si="25"/>
        <v>0.894711494990108</v>
      </c>
      <c r="Q52" s="16">
        <f t="shared" si="26"/>
        <v>0.116312494348714</v>
      </c>
      <c r="R52" s="11">
        <f t="shared" si="27"/>
        <v>0.115864991666667</v>
      </c>
      <c r="S52" s="17">
        <f t="shared" si="28"/>
        <v>1.00386227691048</v>
      </c>
      <c r="T52" s="3">
        <v>0.01</v>
      </c>
      <c r="U52" s="18">
        <f t="shared" si="29"/>
        <v>0.0100386227691048</v>
      </c>
      <c r="V52" s="17"/>
      <c r="W52" s="3"/>
      <c r="X52" s="18"/>
      <c r="Y52" s="19">
        <v>0.02</v>
      </c>
      <c r="Z52" s="3">
        <v>0.29</v>
      </c>
      <c r="AA52" s="20">
        <f t="shared" si="30"/>
        <v>0.0058</v>
      </c>
      <c r="AB52" s="3">
        <v>0.01</v>
      </c>
      <c r="AC52" s="3">
        <v>0.28</v>
      </c>
      <c r="AD52" s="20">
        <f t="shared" si="31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0.0291386227691048</v>
      </c>
      <c r="AR52" s="25">
        <f t="shared" si="35"/>
        <v>89.1269166666667</v>
      </c>
      <c r="AS52" s="1">
        <f t="shared" si="36"/>
        <v>0.13</v>
      </c>
      <c r="AT52" s="2">
        <f>$E$3/12</f>
        <v>41.9583333333333</v>
      </c>
      <c r="AU52" s="1">
        <f t="shared" si="37"/>
        <v>94910.5056903408</v>
      </c>
    </row>
    <row r="53" s="1" customFormat="1" spans="1:47">
      <c r="A53" s="6"/>
      <c r="B53" s="6"/>
      <c r="C53" s="9">
        <v>9</v>
      </c>
      <c r="D53" s="12">
        <v>21.9776528983333</v>
      </c>
      <c r="E53" s="13">
        <f t="shared" si="38"/>
        <v>24.5268020809677</v>
      </c>
      <c r="F53" s="9" t="s">
        <v>107</v>
      </c>
      <c r="G53" s="6">
        <v>10</v>
      </c>
      <c r="H53" s="11">
        <f t="shared" si="20"/>
        <v>21.9776528983333</v>
      </c>
      <c r="I53" s="11">
        <f t="shared" si="21"/>
        <v>295.127652898333</v>
      </c>
      <c r="J53" s="11">
        <f t="shared" si="22"/>
        <v>0.247770924792266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2.71884425085047</v>
      </c>
      <c r="P53" s="11">
        <f t="shared" si="25"/>
        <v>0.673650554399355</v>
      </c>
      <c r="Q53" s="16">
        <f t="shared" si="26"/>
        <v>0.0875745720719162</v>
      </c>
      <c r="R53" s="11">
        <f t="shared" si="27"/>
        <v>0.115864991666667</v>
      </c>
      <c r="S53" s="17">
        <f t="shared" si="28"/>
        <v>0.75583289492533</v>
      </c>
      <c r="T53" s="3">
        <v>0.01</v>
      </c>
      <c r="U53" s="18">
        <f t="shared" si="29"/>
        <v>0.0075583289492533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0.0266583289492533</v>
      </c>
      <c r="AR53" s="25">
        <f t="shared" si="35"/>
        <v>89.1269166666667</v>
      </c>
      <c r="AS53" s="1">
        <f t="shared" si="36"/>
        <v>0.13</v>
      </c>
      <c r="AT53" s="2">
        <f>$E$3/12</f>
        <v>41.9583333333333</v>
      </c>
      <c r="AU53" s="1">
        <f t="shared" si="37"/>
        <v>86831.6770316189</v>
      </c>
    </row>
    <row r="54" s="1" customFormat="1" spans="1:47">
      <c r="A54" s="6"/>
      <c r="B54" s="6"/>
      <c r="C54" s="9">
        <v>10</v>
      </c>
      <c r="D54" s="12">
        <v>16.2988552732258</v>
      </c>
      <c r="E54" s="13">
        <f t="shared" si="38"/>
        <v>21.9776528983333</v>
      </c>
      <c r="F54" s="9" t="s">
        <v>107</v>
      </c>
      <c r="G54" s="6">
        <v>11</v>
      </c>
      <c r="H54" s="11">
        <f t="shared" si="20"/>
        <v>16.2988552732258</v>
      </c>
      <c r="I54" s="11">
        <f t="shared" si="21"/>
        <v>289.448855273226</v>
      </c>
      <c r="J54" s="11">
        <f t="shared" si="22"/>
        <v>0.129700412248087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1.94293401162856</v>
      </c>
      <c r="O54" s="11">
        <f t="shared" si="39"/>
        <v>0.993528851489223</v>
      </c>
      <c r="P54" s="11">
        <f t="shared" si="25"/>
        <v>0.12886110161852</v>
      </c>
      <c r="Q54" s="16">
        <f t="shared" si="26"/>
        <v>0.0167519432104077</v>
      </c>
      <c r="R54" s="11">
        <f t="shared" si="27"/>
        <v>0.115864991666667</v>
      </c>
      <c r="S54" s="17">
        <f t="shared" si="28"/>
        <v>0.144581576966764</v>
      </c>
      <c r="T54" s="3">
        <v>0.01</v>
      </c>
      <c r="U54" s="18">
        <f t="shared" si="29"/>
        <v>0.00144581576966764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0.0205458157696676</v>
      </c>
      <c r="AR54" s="25">
        <f t="shared" si="35"/>
        <v>89.1269166666667</v>
      </c>
      <c r="AS54" s="1">
        <f t="shared" si="36"/>
        <v>0.13</v>
      </c>
      <c r="AT54" s="2">
        <f>$E$3/12</f>
        <v>41.9583333333333</v>
      </c>
      <c r="AU54" s="1">
        <f t="shared" si="37"/>
        <v>66921.9605872142</v>
      </c>
    </row>
    <row r="55" s="1" customFormat="1" spans="1:48">
      <c r="A55" s="6"/>
      <c r="B55" s="6"/>
      <c r="C55" s="9">
        <v>11</v>
      </c>
      <c r="D55" s="12">
        <v>11.5344010465667</v>
      </c>
      <c r="E55" s="13">
        <f t="shared" si="38"/>
        <v>16.2988552732258</v>
      </c>
      <c r="F55" s="9" t="s">
        <v>109</v>
      </c>
      <c r="G55" s="6">
        <v>12</v>
      </c>
      <c r="H55" s="11">
        <f t="shared" si="20"/>
        <v>11.5344010465667</v>
      </c>
      <c r="I55" s="11">
        <f t="shared" si="21"/>
        <v>284.684401046567</v>
      </c>
      <c r="J55" s="11">
        <f t="shared" si="22"/>
        <v>0.0738655602382839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1.75593691653737</v>
      </c>
      <c r="P55" s="11">
        <f t="shared" si="25"/>
        <v>0.129703264083118</v>
      </c>
      <c r="Q55" s="16">
        <f t="shared" si="26"/>
        <v>0.0168614243308053</v>
      </c>
      <c r="R55" s="11">
        <f t="shared" si="27"/>
        <v>0.115864991666667</v>
      </c>
      <c r="S55" s="17">
        <f t="shared" si="28"/>
        <v>0.145526479467707</v>
      </c>
      <c r="T55" s="3">
        <v>0.01</v>
      </c>
      <c r="U55" s="18">
        <f t="shared" si="29"/>
        <v>0.00145526479467707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0.0205552647946771</v>
      </c>
      <c r="AR55" s="25">
        <f t="shared" si="35"/>
        <v>89.1269166666667</v>
      </c>
      <c r="AS55" s="1">
        <f t="shared" si="36"/>
        <v>0.13</v>
      </c>
      <c r="AT55" s="2">
        <f>$E$3/12</f>
        <v>41.9583333333333</v>
      </c>
      <c r="AU55" s="1">
        <f t="shared" si="37"/>
        <v>66952.7380110147</v>
      </c>
      <c r="AV55" s="1">
        <f>SUM(AU44:AU55)</f>
        <v>957025.917591527</v>
      </c>
    </row>
    <row r="56" s="1" customFormat="1" spans="1:46">
      <c r="A56" s="6"/>
      <c r="B56" s="6"/>
      <c r="C56" s="9">
        <v>12</v>
      </c>
      <c r="D56" s="12">
        <v>6.795315716</v>
      </c>
      <c r="E56" s="13">
        <f t="shared" si="38"/>
        <v>11.5344010465667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8</v>
      </c>
      <c r="E60" s="9"/>
      <c r="F60" s="9"/>
      <c r="G60" s="6">
        <v>1</v>
      </c>
      <c r="H60" s="11">
        <f t="shared" ref="H60:H71" si="40">E61</f>
        <v>8</v>
      </c>
      <c r="I60" s="11">
        <f t="shared" ref="I60:I71" si="41">H60+273.15</f>
        <v>281.15</v>
      </c>
      <c r="J60" s="11">
        <f t="shared" ref="J60:J71" si="42">EXP(($C$18*(I60-$C$16))/($C$19*I60*$C$16))</f>
        <v>0.0480520561620816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0.066297421886824</v>
      </c>
      <c r="Q60" s="16">
        <f t="shared" ref="Q60:Q71" si="46">P60*$B$62</f>
        <v>0.0066297421886824</v>
      </c>
      <c r="R60" s="11">
        <f t="shared" ref="R60:R71" si="47">L60*$B$62</f>
        <v>0.13797</v>
      </c>
      <c r="S60" s="17">
        <f t="shared" ref="S60:S71" si="48">Q60/R60</f>
        <v>0.0480520561620816</v>
      </c>
      <c r="T60" s="3">
        <v>0.01</v>
      </c>
      <c r="U60" s="18">
        <f t="shared" ref="U60:U71" si="49">S60*T60</f>
        <v>0.000480520561620816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0.0127805205616208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12.4833333333333</v>
      </c>
      <c r="AU60" s="1">
        <f t="shared" ref="AU60:AU71" si="57">AT60*10000*AS60*0.67*AR60*AQ60</f>
        <v>14748.1850325911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7.40414975119355</v>
      </c>
      <c r="E61" s="13">
        <f t="shared" ref="E61:E72" si="58">D60</f>
        <v>8</v>
      </c>
      <c r="F61" s="9" t="s">
        <v>107</v>
      </c>
      <c r="G61" s="6">
        <v>2</v>
      </c>
      <c r="H61" s="11">
        <f t="shared" si="40"/>
        <v>7.40414975119355</v>
      </c>
      <c r="I61" s="11">
        <f t="shared" si="41"/>
        <v>280.554149751194</v>
      </c>
      <c r="J61" s="11">
        <f t="shared" si="42"/>
        <v>0.0446445533218971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2.69310257811318</v>
      </c>
      <c r="P61" s="11">
        <f t="shared" si="45"/>
        <v>0.120232361649912</v>
      </c>
      <c r="Q61" s="16">
        <f t="shared" si="46"/>
        <v>0.0120232361649912</v>
      </c>
      <c r="R61" s="11">
        <f t="shared" si="47"/>
        <v>0.13797</v>
      </c>
      <c r="S61" s="17">
        <f t="shared" si="48"/>
        <v>0.0871438440602394</v>
      </c>
      <c r="T61" s="3">
        <v>0.01</v>
      </c>
      <c r="U61" s="18">
        <f t="shared" si="49"/>
        <v>0.000871438440602394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0.0131714384406024</v>
      </c>
      <c r="AR61" s="25">
        <f t="shared" si="55"/>
        <v>137.97</v>
      </c>
      <c r="AS61" s="1">
        <f t="shared" si="56"/>
        <v>0.1</v>
      </c>
      <c r="AT61" s="2">
        <f>$E$5/12</f>
        <v>12.4833333333333</v>
      </c>
      <c r="AU61" s="1">
        <f t="shared" si="57"/>
        <v>15199.2878796129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7.72085771028572</v>
      </c>
      <c r="E62" s="13">
        <f t="shared" si="58"/>
        <v>7.40414975119355</v>
      </c>
      <c r="F62" s="9" t="s">
        <v>107</v>
      </c>
      <c r="G62" s="6">
        <v>3</v>
      </c>
      <c r="H62" s="11">
        <f t="shared" si="40"/>
        <v>7.72085771028572</v>
      </c>
      <c r="I62" s="11">
        <f t="shared" si="41"/>
        <v>280.870857710286</v>
      </c>
      <c r="J62" s="11">
        <f t="shared" si="42"/>
        <v>0.0464262974776778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3.95257021646326</v>
      </c>
      <c r="P62" s="11">
        <f t="shared" si="45"/>
        <v>0.183503200670933</v>
      </c>
      <c r="Q62" s="16">
        <f t="shared" si="46"/>
        <v>0.0183503200670933</v>
      </c>
      <c r="R62" s="11">
        <f t="shared" si="47"/>
        <v>0.13797</v>
      </c>
      <c r="S62" s="17">
        <f t="shared" si="48"/>
        <v>0.13300224735155</v>
      </c>
      <c r="T62" s="3">
        <v>0.01</v>
      </c>
      <c r="U62" s="18">
        <f t="shared" si="49"/>
        <v>0.0013300224735155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0.0136300224735155</v>
      </c>
      <c r="AR62" s="25">
        <f t="shared" si="55"/>
        <v>137.97</v>
      </c>
      <c r="AS62" s="1">
        <f t="shared" si="56"/>
        <v>0.1</v>
      </c>
      <c r="AT62" s="2">
        <f>$E$5/12</f>
        <v>12.4833333333333</v>
      </c>
      <c r="AU62" s="1">
        <f t="shared" si="57"/>
        <v>15728.4746320449</v>
      </c>
    </row>
    <row r="63" s="1" customFormat="1" spans="1:47">
      <c r="A63" s="6"/>
      <c r="B63" s="6"/>
      <c r="C63" s="9">
        <v>3</v>
      </c>
      <c r="D63" s="12">
        <v>10.1515109618065</v>
      </c>
      <c r="E63" s="13">
        <f t="shared" si="58"/>
        <v>7.72085771028572</v>
      </c>
      <c r="F63" s="9" t="s">
        <v>107</v>
      </c>
      <c r="G63" s="6">
        <v>4</v>
      </c>
      <c r="H63" s="11">
        <f t="shared" si="40"/>
        <v>10.1515109618065</v>
      </c>
      <c r="I63" s="11">
        <f t="shared" si="41"/>
        <v>283.301510961806</v>
      </c>
      <c r="J63" s="11">
        <f t="shared" si="42"/>
        <v>0.0625080269554207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5.14876701579233</v>
      </c>
      <c r="P63" s="11">
        <f t="shared" si="45"/>
        <v>0.321839267410328</v>
      </c>
      <c r="Q63" s="16">
        <f t="shared" si="46"/>
        <v>0.0321839267410328</v>
      </c>
      <c r="R63" s="11">
        <f t="shared" si="47"/>
        <v>0.13797</v>
      </c>
      <c r="S63" s="17">
        <f t="shared" si="48"/>
        <v>0.233267570783741</v>
      </c>
      <c r="T63" s="3">
        <v>0.01</v>
      </c>
      <c r="U63" s="18">
        <f t="shared" si="49"/>
        <v>0.00233267570783741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0.0146326757078374</v>
      </c>
      <c r="AR63" s="25">
        <f t="shared" si="55"/>
        <v>137.97</v>
      </c>
      <c r="AS63" s="1">
        <f t="shared" si="56"/>
        <v>0.1</v>
      </c>
      <c r="AT63" s="2">
        <f>$E$5/12</f>
        <v>12.4833333333333</v>
      </c>
      <c r="AU63" s="1">
        <f t="shared" si="57"/>
        <v>16885.4944382421</v>
      </c>
    </row>
    <row r="64" s="1" customFormat="1" spans="1:47">
      <c r="A64" s="6"/>
      <c r="B64" s="6"/>
      <c r="C64" s="9">
        <v>4</v>
      </c>
      <c r="D64" s="12">
        <v>16.9190346613333</v>
      </c>
      <c r="E64" s="13">
        <f t="shared" si="58"/>
        <v>10.1515109618065</v>
      </c>
      <c r="F64" s="9" t="s">
        <v>107</v>
      </c>
      <c r="G64" s="6">
        <v>5</v>
      </c>
      <c r="H64" s="11">
        <f t="shared" si="40"/>
        <v>16.9190346613333</v>
      </c>
      <c r="I64" s="11">
        <f t="shared" si="41"/>
        <v>290.069034661333</v>
      </c>
      <c r="J64" s="11">
        <f t="shared" si="42"/>
        <v>0.139372326544072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4.5855813609629</v>
      </c>
      <c r="O64" s="11">
        <f t="shared" si="59"/>
        <v>1.6210463874191</v>
      </c>
      <c r="P64" s="11">
        <f t="shared" si="45"/>
        <v>0.225929006450463</v>
      </c>
      <c r="Q64" s="16">
        <f t="shared" si="46"/>
        <v>0.0225929006450463</v>
      </c>
      <c r="R64" s="11">
        <f t="shared" si="47"/>
        <v>0.13797</v>
      </c>
      <c r="S64" s="17">
        <f t="shared" si="48"/>
        <v>0.163752269660406</v>
      </c>
      <c r="T64" s="3">
        <v>0.01</v>
      </c>
      <c r="U64" s="18">
        <f t="shared" si="49"/>
        <v>0.00163752269660406</v>
      </c>
      <c r="V64" s="17"/>
      <c r="W64" s="3"/>
      <c r="X64" s="18"/>
      <c r="Y64" s="19">
        <v>0.02</v>
      </c>
      <c r="Z64" s="3">
        <v>0.06</v>
      </c>
      <c r="AA64" s="20">
        <f t="shared" si="50"/>
        <v>0.0012</v>
      </c>
      <c r="AB64" s="3">
        <v>0.01</v>
      </c>
      <c r="AC64" s="3">
        <v>0.63</v>
      </c>
      <c r="AD64" s="20">
        <f t="shared" si="51"/>
        <v>0.0063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0.0139375226966041</v>
      </c>
      <c r="AR64" s="25">
        <f t="shared" si="55"/>
        <v>137.97</v>
      </c>
      <c r="AS64" s="1">
        <f t="shared" si="56"/>
        <v>0.1</v>
      </c>
      <c r="AT64" s="2">
        <f>$E$5/12</f>
        <v>12.4833333333333</v>
      </c>
      <c r="AU64" s="1">
        <f t="shared" si="57"/>
        <v>16083.3170006173</v>
      </c>
    </row>
    <row r="65" s="1" customFormat="1" spans="1:47">
      <c r="A65" s="6"/>
      <c r="B65" s="6"/>
      <c r="C65" s="9">
        <v>5</v>
      </c>
      <c r="D65" s="12">
        <v>19.5374616503226</v>
      </c>
      <c r="E65" s="13">
        <f t="shared" si="58"/>
        <v>16.9190346613333</v>
      </c>
      <c r="F65" s="9" t="s">
        <v>109</v>
      </c>
      <c r="G65" s="6">
        <v>6</v>
      </c>
      <c r="H65" s="11">
        <f t="shared" si="40"/>
        <v>19.5374616503226</v>
      </c>
      <c r="I65" s="11">
        <f t="shared" si="41"/>
        <v>292.687461650323</v>
      </c>
      <c r="J65" s="11">
        <f t="shared" si="42"/>
        <v>0.188188814016162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2.77481738096864</v>
      </c>
      <c r="P65" s="11">
        <f t="shared" si="45"/>
        <v>0.52218959203592</v>
      </c>
      <c r="Q65" s="16">
        <f t="shared" si="46"/>
        <v>0.052218959203592</v>
      </c>
      <c r="R65" s="11">
        <f t="shared" si="47"/>
        <v>0.13797</v>
      </c>
      <c r="S65" s="17">
        <f t="shared" si="48"/>
        <v>0.378480533475335</v>
      </c>
      <c r="T65" s="3">
        <v>0.01</v>
      </c>
      <c r="U65" s="18">
        <f t="shared" si="49"/>
        <v>0.00378480533475335</v>
      </c>
      <c r="V65" s="17"/>
      <c r="W65" s="3"/>
      <c r="X65" s="18"/>
      <c r="Y65" s="19">
        <v>0.02</v>
      </c>
      <c r="Z65" s="3">
        <v>0.06</v>
      </c>
      <c r="AA65" s="20">
        <f t="shared" si="50"/>
        <v>0.0012</v>
      </c>
      <c r="AB65" s="3">
        <v>0.01</v>
      </c>
      <c r="AC65" s="3">
        <v>0.63</v>
      </c>
      <c r="AD65" s="20">
        <f t="shared" si="51"/>
        <v>0.0063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0.0160848053347534</v>
      </c>
      <c r="AR65" s="25">
        <f t="shared" si="55"/>
        <v>137.97</v>
      </c>
      <c r="AS65" s="1">
        <f t="shared" si="56"/>
        <v>0.1</v>
      </c>
      <c r="AT65" s="2">
        <f>$E$5/12</f>
        <v>12.4833333333333</v>
      </c>
      <c r="AU65" s="1">
        <f t="shared" si="57"/>
        <v>18561.1911616898</v>
      </c>
    </row>
    <row r="66" s="1" customFormat="1" spans="1:47">
      <c r="A66" s="6"/>
      <c r="B66" s="6"/>
      <c r="C66" s="9">
        <v>6</v>
      </c>
      <c r="D66" s="12">
        <v>21.066336458</v>
      </c>
      <c r="E66" s="13">
        <f t="shared" si="58"/>
        <v>19.5374616503226</v>
      </c>
      <c r="F66" s="9" t="s">
        <v>107</v>
      </c>
      <c r="G66" s="6">
        <v>7</v>
      </c>
      <c r="H66" s="11">
        <f t="shared" si="40"/>
        <v>21.066336458</v>
      </c>
      <c r="I66" s="11">
        <f t="shared" si="41"/>
        <v>294.216336458</v>
      </c>
      <c r="J66" s="11">
        <f t="shared" si="42"/>
        <v>0.223701965873311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3.63232778893272</v>
      </c>
      <c r="P66" s="11">
        <f t="shared" si="45"/>
        <v>0.812558867080507</v>
      </c>
      <c r="Q66" s="16">
        <f t="shared" si="46"/>
        <v>0.0812558867080507</v>
      </c>
      <c r="R66" s="11">
        <f t="shared" si="47"/>
        <v>0.13797</v>
      </c>
      <c r="S66" s="17">
        <f t="shared" si="48"/>
        <v>0.588938803421401</v>
      </c>
      <c r="T66" s="3">
        <v>0.01</v>
      </c>
      <c r="U66" s="18">
        <f t="shared" si="49"/>
        <v>0.00588938803421401</v>
      </c>
      <c r="V66" s="17"/>
      <c r="W66" s="3"/>
      <c r="X66" s="18"/>
      <c r="Y66" s="19">
        <v>0.04</v>
      </c>
      <c r="Z66" s="3">
        <v>0.06</v>
      </c>
      <c r="AA66" s="20">
        <f t="shared" si="50"/>
        <v>0.0024</v>
      </c>
      <c r="AB66" s="3">
        <v>0.015</v>
      </c>
      <c r="AC66" s="3">
        <v>0.63</v>
      </c>
      <c r="AD66" s="20">
        <f t="shared" si="51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0.023939388034214</v>
      </c>
      <c r="AR66" s="25">
        <f t="shared" si="55"/>
        <v>137.97</v>
      </c>
      <c r="AS66" s="1">
        <f t="shared" si="56"/>
        <v>0.1</v>
      </c>
      <c r="AT66" s="2">
        <f>$E$5/12</f>
        <v>12.4833333333333</v>
      </c>
      <c r="AU66" s="1">
        <f t="shared" si="57"/>
        <v>27625.0503720335</v>
      </c>
    </row>
    <row r="67" s="1" customFormat="1" spans="1:47">
      <c r="A67" s="6"/>
      <c r="B67" s="6"/>
      <c r="C67" s="9">
        <v>7</v>
      </c>
      <c r="D67" s="12">
        <v>24.4261731135484</v>
      </c>
      <c r="E67" s="13">
        <f t="shared" si="58"/>
        <v>21.066336458</v>
      </c>
      <c r="F67" s="9" t="s">
        <v>107</v>
      </c>
      <c r="G67" s="6">
        <v>8</v>
      </c>
      <c r="H67" s="11">
        <f t="shared" si="40"/>
        <v>24.4261731135484</v>
      </c>
      <c r="I67" s="11">
        <f t="shared" si="41"/>
        <v>297.576173113548</v>
      </c>
      <c r="J67" s="11">
        <f t="shared" si="42"/>
        <v>0.325046452026014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4.19946892185221</v>
      </c>
      <c r="P67" s="11">
        <f t="shared" si="45"/>
        <v>1.36502247344157</v>
      </c>
      <c r="Q67" s="16">
        <f t="shared" si="46"/>
        <v>0.136502247344157</v>
      </c>
      <c r="R67" s="11">
        <f t="shared" si="47"/>
        <v>0.13797</v>
      </c>
      <c r="S67" s="17">
        <f t="shared" si="48"/>
        <v>0.989361798537054</v>
      </c>
      <c r="T67" s="3">
        <v>0.01</v>
      </c>
      <c r="U67" s="18">
        <f t="shared" si="49"/>
        <v>0.00989361798537054</v>
      </c>
      <c r="V67" s="17"/>
      <c r="W67" s="3"/>
      <c r="X67" s="18"/>
      <c r="Y67" s="19">
        <v>0.04</v>
      </c>
      <c r="Z67" s="3">
        <v>0.06</v>
      </c>
      <c r="AA67" s="20">
        <f t="shared" si="50"/>
        <v>0.0024</v>
      </c>
      <c r="AB67" s="3">
        <v>0.015</v>
      </c>
      <c r="AC67" s="3">
        <v>0.63</v>
      </c>
      <c r="AD67" s="20">
        <f t="shared" si="51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0.0279436179853705</v>
      </c>
      <c r="AR67" s="25">
        <f t="shared" si="55"/>
        <v>137.97</v>
      </c>
      <c r="AS67" s="1">
        <f t="shared" si="56"/>
        <v>0.1</v>
      </c>
      <c r="AT67" s="2">
        <f>$E$5/12</f>
        <v>12.4833333333333</v>
      </c>
      <c r="AU67" s="1">
        <f t="shared" si="57"/>
        <v>32245.7638983698</v>
      </c>
    </row>
    <row r="68" s="1" customFormat="1" spans="1:47">
      <c r="A68" s="6"/>
      <c r="B68" s="6"/>
      <c r="C68" s="9">
        <v>8</v>
      </c>
      <c r="D68" s="12">
        <v>24.5268020809677</v>
      </c>
      <c r="E68" s="13">
        <f t="shared" si="58"/>
        <v>24.4261731135484</v>
      </c>
      <c r="F68" s="9" t="s">
        <v>107</v>
      </c>
      <c r="G68" s="6">
        <v>9</v>
      </c>
      <c r="H68" s="11">
        <f t="shared" si="40"/>
        <v>24.5268020809677</v>
      </c>
      <c r="I68" s="11">
        <f t="shared" si="41"/>
        <v>297.676802080968</v>
      </c>
      <c r="J68" s="11">
        <f t="shared" si="42"/>
        <v>0.328661758771045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4.21414644841064</v>
      </c>
      <c r="P68" s="11">
        <f t="shared" si="45"/>
        <v>1.38502878345339</v>
      </c>
      <c r="Q68" s="16">
        <f t="shared" si="46"/>
        <v>0.138502878345339</v>
      </c>
      <c r="R68" s="11">
        <f t="shared" si="47"/>
        <v>0.13797</v>
      </c>
      <c r="S68" s="17">
        <f t="shared" si="48"/>
        <v>1.00386227691048</v>
      </c>
      <c r="T68" s="3">
        <v>0.01</v>
      </c>
      <c r="U68" s="18">
        <f t="shared" si="49"/>
        <v>0.0100386227691048</v>
      </c>
      <c r="V68" s="17"/>
      <c r="W68" s="3"/>
      <c r="X68" s="18"/>
      <c r="Y68" s="19">
        <v>0.02</v>
      </c>
      <c r="Z68" s="3">
        <v>0.06</v>
      </c>
      <c r="AA68" s="20">
        <f t="shared" si="50"/>
        <v>0.0012</v>
      </c>
      <c r="AB68" s="3">
        <v>0.01</v>
      </c>
      <c r="AC68" s="3">
        <v>0.63</v>
      </c>
      <c r="AD68" s="20">
        <f t="shared" si="51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0.0223386227691048</v>
      </c>
      <c r="AR68" s="25">
        <f t="shared" si="55"/>
        <v>137.97</v>
      </c>
      <c r="AS68" s="1">
        <f t="shared" si="56"/>
        <v>0.1</v>
      </c>
      <c r="AT68" s="2">
        <f>$E$5/12</f>
        <v>12.4833333333333</v>
      </c>
      <c r="AU68" s="1">
        <f t="shared" si="57"/>
        <v>25777.8343521736</v>
      </c>
    </row>
    <row r="69" s="1" customFormat="1" spans="1:47">
      <c r="A69" s="6"/>
      <c r="B69" s="6"/>
      <c r="C69" s="9">
        <v>9</v>
      </c>
      <c r="D69" s="12">
        <v>21.9776528983333</v>
      </c>
      <c r="E69" s="13">
        <f t="shared" si="58"/>
        <v>24.5268020809677</v>
      </c>
      <c r="F69" s="9" t="s">
        <v>107</v>
      </c>
      <c r="G69" s="6">
        <v>10</v>
      </c>
      <c r="H69" s="11">
        <f t="shared" si="40"/>
        <v>21.9776528983333</v>
      </c>
      <c r="I69" s="11">
        <f t="shared" si="41"/>
        <v>295.127652898333</v>
      </c>
      <c r="J69" s="11">
        <f t="shared" si="42"/>
        <v>0.247770924792266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4.20881766495724</v>
      </c>
      <c r="P69" s="11">
        <f t="shared" si="45"/>
        <v>1.04282264512848</v>
      </c>
      <c r="Q69" s="16">
        <f t="shared" si="46"/>
        <v>0.104282264512848</v>
      </c>
      <c r="R69" s="11">
        <f t="shared" si="47"/>
        <v>0.13797</v>
      </c>
      <c r="S69" s="17">
        <f t="shared" si="48"/>
        <v>0.755832894925332</v>
      </c>
      <c r="T69" s="3">
        <v>0.01</v>
      </c>
      <c r="U69" s="18">
        <f t="shared" si="49"/>
        <v>0.00755832894925332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0.0198583289492533</v>
      </c>
      <c r="AR69" s="25">
        <f t="shared" si="55"/>
        <v>137.97</v>
      </c>
      <c r="AS69" s="1">
        <f t="shared" si="56"/>
        <v>0.1</v>
      </c>
      <c r="AT69" s="2">
        <f>$E$5/12</f>
        <v>12.4833333333333</v>
      </c>
      <c r="AU69" s="1">
        <f t="shared" si="57"/>
        <v>22915.6792455804</v>
      </c>
    </row>
    <row r="70" s="1" customFormat="1" spans="1:47">
      <c r="A70" s="6"/>
      <c r="B70" s="6"/>
      <c r="C70" s="9">
        <v>10</v>
      </c>
      <c r="D70" s="12">
        <v>16.2988552732258</v>
      </c>
      <c r="E70" s="13">
        <f t="shared" si="58"/>
        <v>21.9776528983333</v>
      </c>
      <c r="F70" s="9" t="s">
        <v>107</v>
      </c>
      <c r="G70" s="6">
        <v>11</v>
      </c>
      <c r="H70" s="11">
        <f t="shared" si="40"/>
        <v>16.2988552732258</v>
      </c>
      <c r="I70" s="11">
        <f t="shared" si="41"/>
        <v>289.448855273226</v>
      </c>
      <c r="J70" s="11">
        <f t="shared" si="42"/>
        <v>0.129700412248087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3.00769526883733</v>
      </c>
      <c r="O70" s="11">
        <f t="shared" si="59"/>
        <v>1.53799975099144</v>
      </c>
      <c r="P70" s="11">
        <f t="shared" si="45"/>
        <v>0.199479201741044</v>
      </c>
      <c r="Q70" s="16">
        <f t="shared" si="46"/>
        <v>0.0199479201741044</v>
      </c>
      <c r="R70" s="11">
        <f t="shared" si="47"/>
        <v>0.13797</v>
      </c>
      <c r="S70" s="17">
        <f t="shared" si="48"/>
        <v>0.144581576966764</v>
      </c>
      <c r="T70" s="3">
        <v>0.01</v>
      </c>
      <c r="U70" s="18">
        <f t="shared" si="49"/>
        <v>0.00144581576966764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0.0137458157696676</v>
      </c>
      <c r="AR70" s="25">
        <f t="shared" si="55"/>
        <v>137.97</v>
      </c>
      <c r="AS70" s="1">
        <f t="shared" si="56"/>
        <v>0.1</v>
      </c>
      <c r="AT70" s="2">
        <f>$E$5/12</f>
        <v>12.4833333333333</v>
      </c>
      <c r="AU70" s="1">
        <f t="shared" si="57"/>
        <v>15862.0952423285</v>
      </c>
    </row>
    <row r="71" s="1" customFormat="1" spans="1:48">
      <c r="A71" s="6"/>
      <c r="B71" s="6"/>
      <c r="C71" s="9">
        <v>11</v>
      </c>
      <c r="D71" s="12">
        <v>11.5344010465667</v>
      </c>
      <c r="E71" s="13">
        <f t="shared" si="58"/>
        <v>16.2988552732258</v>
      </c>
      <c r="F71" s="9" t="s">
        <v>109</v>
      </c>
      <c r="G71" s="6">
        <v>12</v>
      </c>
      <c r="H71" s="11">
        <f t="shared" si="40"/>
        <v>11.5344010465667</v>
      </c>
      <c r="I71" s="11">
        <f t="shared" si="41"/>
        <v>284.684401046567</v>
      </c>
      <c r="J71" s="11">
        <f t="shared" si="42"/>
        <v>0.0738655602382839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2.71822054925039</v>
      </c>
      <c r="P71" s="11">
        <f t="shared" si="45"/>
        <v>0.200782883721596</v>
      </c>
      <c r="Q71" s="16">
        <f t="shared" si="46"/>
        <v>0.0200782883721596</v>
      </c>
      <c r="R71" s="11">
        <f t="shared" si="47"/>
        <v>0.13797</v>
      </c>
      <c r="S71" s="17">
        <f t="shared" si="48"/>
        <v>0.145526479467708</v>
      </c>
      <c r="T71" s="3">
        <v>0.01</v>
      </c>
      <c r="U71" s="18">
        <f t="shared" si="49"/>
        <v>0.00145526479467708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0.0137552647946771</v>
      </c>
      <c r="AR71" s="25">
        <f t="shared" si="55"/>
        <v>137.97</v>
      </c>
      <c r="AS71" s="1">
        <f t="shared" si="56"/>
        <v>0.1</v>
      </c>
      <c r="AT71" s="2">
        <f>$E$5/12</f>
        <v>12.4833333333333</v>
      </c>
      <c r="AU71" s="1">
        <f t="shared" si="57"/>
        <v>15872.9990211335</v>
      </c>
      <c r="AV71" s="1">
        <f>SUM(AU60:AU71)</f>
        <v>237505.372276417</v>
      </c>
    </row>
    <row r="72" s="1" customFormat="1" spans="1:46">
      <c r="A72" s="6"/>
      <c r="B72" s="6"/>
      <c r="C72" s="9">
        <v>12</v>
      </c>
      <c r="D72" s="12">
        <v>6.795315716</v>
      </c>
      <c r="E72" s="13">
        <f t="shared" si="58"/>
        <v>11.5344010465667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8</v>
      </c>
      <c r="E76" s="9"/>
      <c r="F76" s="9"/>
      <c r="G76" s="6">
        <v>1</v>
      </c>
      <c r="H76" s="11">
        <f t="shared" ref="H76:H87" si="60">E77</f>
        <v>8</v>
      </c>
      <c r="I76" s="11">
        <f t="shared" ref="I76:I87" si="61">H76+273.15</f>
        <v>281.15</v>
      </c>
      <c r="J76" s="11">
        <f t="shared" ref="J76:J87" si="62">EXP(($C$18*(I76-$C$16))/($C$19*I76*$C$16))</f>
        <v>0.0480520561620816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0.00376065402369485</v>
      </c>
      <c r="Q76" s="16">
        <f t="shared" ref="Q76:Q87" si="66">P76*$B$78</f>
        <v>0.00048888502308033</v>
      </c>
      <c r="R76" s="11">
        <f t="shared" ref="R76:R87" si="67">L76*$B$78</f>
        <v>0.0101740708333333</v>
      </c>
      <c r="S76" s="17">
        <f t="shared" ref="S76:S87" si="68">Q76/R76</f>
        <v>0.0480520561620818</v>
      </c>
      <c r="T76" s="3">
        <v>0.01</v>
      </c>
      <c r="U76" s="18">
        <f t="shared" ref="U76:U87" si="69">S76*T76</f>
        <v>0.000480520561620818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0.0120805205616208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2.30833333333333</v>
      </c>
      <c r="AU76" s="1">
        <f t="shared" ref="AU76:AU87" si="77">AT76*10000*AS76*0.67*AR76*AQ76</f>
        <v>190.087575528762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7.40414975119355</v>
      </c>
      <c r="E77" s="13">
        <f t="shared" ref="E77:E88" si="78">D76</f>
        <v>8</v>
      </c>
      <c r="F77" s="9" t="s">
        <v>107</v>
      </c>
      <c r="G77" s="6">
        <v>2</v>
      </c>
      <c r="H77" s="11">
        <f t="shared" si="60"/>
        <v>7.40414975119355</v>
      </c>
      <c r="I77" s="11">
        <f t="shared" si="61"/>
        <v>280.554149751194</v>
      </c>
      <c r="J77" s="11">
        <f t="shared" si="62"/>
        <v>0.0446445533218971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0.152763512642972</v>
      </c>
      <c r="P77" s="11">
        <f t="shared" si="65"/>
        <v>0.00682005878582946</v>
      </c>
      <c r="Q77" s="16">
        <f t="shared" si="66"/>
        <v>0.00088660764215783</v>
      </c>
      <c r="R77" s="11">
        <f t="shared" si="67"/>
        <v>0.0101740708333333</v>
      </c>
      <c r="S77" s="17">
        <f t="shared" si="68"/>
        <v>0.0871438440602396</v>
      </c>
      <c r="T77" s="3">
        <v>0.01</v>
      </c>
      <c r="U77" s="18">
        <f t="shared" si="69"/>
        <v>0.000871438440602396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0.0124714384406024</v>
      </c>
      <c r="AR77" s="25">
        <f t="shared" si="74"/>
        <v>7.82620833333333</v>
      </c>
      <c r="AS77" s="1">
        <f t="shared" si="75"/>
        <v>0.13</v>
      </c>
      <c r="AT77" s="2">
        <f t="shared" si="76"/>
        <v>2.30833333333333</v>
      </c>
      <c r="AU77" s="1">
        <f t="shared" si="77"/>
        <v>196.238687268312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7.72085771028572</v>
      </c>
      <c r="E78" s="13">
        <f t="shared" si="78"/>
        <v>7.40414975119355</v>
      </c>
      <c r="F78" s="9" t="s">
        <v>107</v>
      </c>
      <c r="G78" s="6">
        <v>3</v>
      </c>
      <c r="H78" s="11">
        <f t="shared" si="60"/>
        <v>7.72085771028572</v>
      </c>
      <c r="I78" s="11">
        <f t="shared" si="61"/>
        <v>280.870857710286</v>
      </c>
      <c r="J78" s="11">
        <f t="shared" si="62"/>
        <v>0.0464262974776778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0.224205537190476</v>
      </c>
      <c r="P78" s="11">
        <f t="shared" si="65"/>
        <v>0.0104090329657476</v>
      </c>
      <c r="Q78" s="16">
        <f t="shared" si="66"/>
        <v>0.00135317428554719</v>
      </c>
      <c r="R78" s="11">
        <f t="shared" si="67"/>
        <v>0.0101740708333333</v>
      </c>
      <c r="S78" s="17">
        <f t="shared" si="68"/>
        <v>0.13300224735155</v>
      </c>
      <c r="T78" s="3">
        <v>0.01</v>
      </c>
      <c r="U78" s="18">
        <f t="shared" si="69"/>
        <v>0.0013300224735155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0.0129300224735155</v>
      </c>
      <c r="AR78" s="25">
        <f t="shared" si="74"/>
        <v>7.82620833333333</v>
      </c>
      <c r="AS78" s="1">
        <f t="shared" si="75"/>
        <v>0.13</v>
      </c>
      <c r="AT78" s="2">
        <f t="shared" si="76"/>
        <v>2.30833333333333</v>
      </c>
      <c r="AU78" s="1">
        <f t="shared" si="77"/>
        <v>203.454529213864</v>
      </c>
    </row>
    <row r="79" s="1" customFormat="1" spans="1:47">
      <c r="A79" s="6"/>
      <c r="B79" s="6"/>
      <c r="C79" s="9">
        <v>3</v>
      </c>
      <c r="D79" s="12">
        <v>10.1515109618065</v>
      </c>
      <c r="E79" s="13">
        <f t="shared" si="78"/>
        <v>7.72085771028572</v>
      </c>
      <c r="F79" s="9" t="s">
        <v>107</v>
      </c>
      <c r="G79" s="6">
        <v>4</v>
      </c>
      <c r="H79" s="11">
        <f t="shared" si="60"/>
        <v>10.1515109618065</v>
      </c>
      <c r="I79" s="11">
        <f t="shared" si="61"/>
        <v>283.301510961806</v>
      </c>
      <c r="J79" s="11">
        <f t="shared" si="62"/>
        <v>0.0625080269554207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0.292058587558061</v>
      </c>
      <c r="P79" s="11">
        <f t="shared" si="65"/>
        <v>0.0182560060636414</v>
      </c>
      <c r="Q79" s="16">
        <f t="shared" si="66"/>
        <v>0.00237328078827338</v>
      </c>
      <c r="R79" s="11">
        <f t="shared" si="67"/>
        <v>0.0101740708333333</v>
      </c>
      <c r="S79" s="17">
        <f t="shared" si="68"/>
        <v>0.233267570783742</v>
      </c>
      <c r="T79" s="3">
        <v>0.01</v>
      </c>
      <c r="U79" s="18">
        <f t="shared" si="69"/>
        <v>0.00233267570783742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0.0139326757078374</v>
      </c>
      <c r="AR79" s="25">
        <f t="shared" si="74"/>
        <v>7.82620833333333</v>
      </c>
      <c r="AS79" s="1">
        <f t="shared" si="75"/>
        <v>0.13</v>
      </c>
      <c r="AT79" s="2">
        <f t="shared" si="76"/>
        <v>2.30833333333333</v>
      </c>
      <c r="AU79" s="1">
        <f t="shared" si="77"/>
        <v>219.231326367277</v>
      </c>
    </row>
    <row r="80" s="1" customFormat="1" spans="1:47">
      <c r="A80" s="6"/>
      <c r="B80" s="6"/>
      <c r="C80" s="9">
        <v>4</v>
      </c>
      <c r="D80" s="12">
        <v>16.9190346613333</v>
      </c>
      <c r="E80" s="13">
        <f t="shared" si="78"/>
        <v>10.1515109618065</v>
      </c>
      <c r="F80" s="9" t="s">
        <v>107</v>
      </c>
      <c r="G80" s="6">
        <v>5</v>
      </c>
      <c r="H80" s="11">
        <f t="shared" si="60"/>
        <v>16.9190346613333</v>
      </c>
      <c r="I80" s="11">
        <f t="shared" si="61"/>
        <v>290.069034661333</v>
      </c>
      <c r="J80" s="11">
        <f t="shared" si="62"/>
        <v>0.139372326544072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0.260112452419699</v>
      </c>
      <c r="O80" s="11">
        <f t="shared" si="79"/>
        <v>0.0919522124080543</v>
      </c>
      <c r="P80" s="11">
        <f t="shared" si="65"/>
        <v>0.0128155937741852</v>
      </c>
      <c r="Q80" s="16">
        <f t="shared" si="66"/>
        <v>0.00166602719064408</v>
      </c>
      <c r="R80" s="11">
        <f t="shared" si="67"/>
        <v>0.0101740708333333</v>
      </c>
      <c r="S80" s="17">
        <f t="shared" si="68"/>
        <v>0.163752269660407</v>
      </c>
      <c r="T80" s="3">
        <v>0.01</v>
      </c>
      <c r="U80" s="18">
        <f t="shared" si="69"/>
        <v>0.00163752269660407</v>
      </c>
      <c r="V80" s="17"/>
      <c r="W80" s="3"/>
      <c r="X80" s="18"/>
      <c r="Y80" s="19">
        <v>0.02</v>
      </c>
      <c r="Z80" s="3">
        <v>0.17</v>
      </c>
      <c r="AA80" s="20">
        <f t="shared" si="70"/>
        <v>0.0034</v>
      </c>
      <c r="AB80" s="3">
        <v>0.01</v>
      </c>
      <c r="AC80" s="3">
        <v>0.03</v>
      </c>
      <c r="AD80" s="20">
        <f t="shared" si="71"/>
        <v>0.0003</v>
      </c>
      <c r="AE80" s="17"/>
      <c r="AF80" s="3"/>
      <c r="AG80" s="18"/>
      <c r="AH80" s="17"/>
      <c r="AI80" s="3"/>
      <c r="AJ80" s="18"/>
      <c r="AL80" s="20"/>
      <c r="AM80" s="20"/>
      <c r="AN80" s="3">
        <v>0.01</v>
      </c>
      <c r="AO80" s="3">
        <v>0.79</v>
      </c>
      <c r="AP80" s="3">
        <f t="shared" si="72"/>
        <v>0.0079</v>
      </c>
      <c r="AQ80" s="1">
        <f t="shared" si="73"/>
        <v>0.0132375226966041</v>
      </c>
      <c r="AR80" s="25">
        <f t="shared" si="74"/>
        <v>7.82620833333333</v>
      </c>
      <c r="AS80" s="1">
        <f t="shared" si="75"/>
        <v>0.13</v>
      </c>
      <c r="AT80" s="2">
        <f t="shared" si="76"/>
        <v>2.30833333333333</v>
      </c>
      <c r="AU80" s="1">
        <f t="shared" si="77"/>
        <v>208.293060101942</v>
      </c>
    </row>
    <row r="81" s="1" customFormat="1" spans="1:47">
      <c r="A81" s="6"/>
      <c r="B81" s="6"/>
      <c r="C81" s="9">
        <v>5</v>
      </c>
      <c r="D81" s="12">
        <v>19.5374616503226</v>
      </c>
      <c r="E81" s="13">
        <f t="shared" si="78"/>
        <v>16.9190346613333</v>
      </c>
      <c r="F81" s="9" t="s">
        <v>109</v>
      </c>
      <c r="G81" s="6">
        <v>6</v>
      </c>
      <c r="H81" s="11">
        <f t="shared" si="60"/>
        <v>19.5374616503226</v>
      </c>
      <c r="I81" s="11">
        <f t="shared" si="61"/>
        <v>292.687461650323</v>
      </c>
      <c r="J81" s="11">
        <f t="shared" si="62"/>
        <v>0.188188814016162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0.157398701967202</v>
      </c>
      <c r="P81" s="11">
        <f t="shared" si="65"/>
        <v>0.0296206750508912</v>
      </c>
      <c r="Q81" s="16">
        <f t="shared" si="66"/>
        <v>0.00385068775661585</v>
      </c>
      <c r="R81" s="11">
        <f t="shared" si="67"/>
        <v>0.0101740708333333</v>
      </c>
      <c r="S81" s="17">
        <f t="shared" si="68"/>
        <v>0.378480533475337</v>
      </c>
      <c r="T81" s="3">
        <v>0.01</v>
      </c>
      <c r="U81" s="18">
        <f t="shared" si="69"/>
        <v>0.00378480533475337</v>
      </c>
      <c r="V81" s="17"/>
      <c r="W81" s="3"/>
      <c r="X81" s="18"/>
      <c r="Y81" s="19">
        <v>0.02</v>
      </c>
      <c r="Z81" s="3">
        <v>0.17</v>
      </c>
      <c r="AA81" s="20">
        <f t="shared" si="70"/>
        <v>0.0034</v>
      </c>
      <c r="AB81" s="3">
        <v>0.01</v>
      </c>
      <c r="AC81" s="3">
        <v>0.03</v>
      </c>
      <c r="AD81" s="20">
        <f t="shared" si="71"/>
        <v>0.0003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</v>
      </c>
      <c r="AO81" s="3">
        <v>0.79</v>
      </c>
      <c r="AP81" s="3">
        <f t="shared" si="72"/>
        <v>0.0079</v>
      </c>
      <c r="AQ81" s="1">
        <f t="shared" si="73"/>
        <v>0.0153848053347534</v>
      </c>
      <c r="AR81" s="25">
        <f t="shared" si="74"/>
        <v>7.82620833333333</v>
      </c>
      <c r="AS81" s="1">
        <f t="shared" si="75"/>
        <v>0.13</v>
      </c>
      <c r="AT81" s="2">
        <f t="shared" si="76"/>
        <v>2.30833333333333</v>
      </c>
      <c r="AU81" s="1">
        <f t="shared" si="77"/>
        <v>242.080656305167</v>
      </c>
    </row>
    <row r="82" s="1" customFormat="1" spans="1:47">
      <c r="A82" s="6"/>
      <c r="B82" s="6"/>
      <c r="C82" s="9">
        <v>6</v>
      </c>
      <c r="D82" s="12">
        <v>21.066336458</v>
      </c>
      <c r="E82" s="13">
        <f t="shared" si="78"/>
        <v>19.5374616503226</v>
      </c>
      <c r="F82" s="9" t="s">
        <v>107</v>
      </c>
      <c r="G82" s="6">
        <v>7</v>
      </c>
      <c r="H82" s="11">
        <f t="shared" si="60"/>
        <v>21.066336458</v>
      </c>
      <c r="I82" s="11">
        <f t="shared" si="61"/>
        <v>294.216336458</v>
      </c>
      <c r="J82" s="11">
        <f t="shared" si="62"/>
        <v>0.223701965873311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0.206040110249645</v>
      </c>
      <c r="P82" s="11">
        <f t="shared" si="65"/>
        <v>0.0460915777115993</v>
      </c>
      <c r="Q82" s="16">
        <f t="shared" si="66"/>
        <v>0.00599190510250791</v>
      </c>
      <c r="R82" s="11">
        <f t="shared" si="67"/>
        <v>0.0101740708333333</v>
      </c>
      <c r="S82" s="17">
        <f t="shared" si="68"/>
        <v>0.588938803421403</v>
      </c>
      <c r="T82" s="3">
        <v>0.01</v>
      </c>
      <c r="U82" s="18">
        <f t="shared" si="69"/>
        <v>0.00588938803421403</v>
      </c>
      <c r="V82" s="17"/>
      <c r="W82" s="3"/>
      <c r="X82" s="18"/>
      <c r="Y82" s="19">
        <v>0.04</v>
      </c>
      <c r="Z82" s="3">
        <v>0.17</v>
      </c>
      <c r="AA82" s="20">
        <f t="shared" si="70"/>
        <v>0.0068</v>
      </c>
      <c r="AB82" s="3">
        <v>0.015</v>
      </c>
      <c r="AC82" s="3">
        <v>0.03</v>
      </c>
      <c r="AD82" s="20">
        <f t="shared" si="71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0.024989388034214</v>
      </c>
      <c r="AR82" s="25">
        <f t="shared" si="74"/>
        <v>7.82620833333333</v>
      </c>
      <c r="AS82" s="1">
        <f t="shared" si="75"/>
        <v>0.13</v>
      </c>
      <c r="AT82" s="2">
        <f t="shared" si="76"/>
        <v>2.30833333333333</v>
      </c>
      <c r="AU82" s="1">
        <f t="shared" si="77"/>
        <v>393.209229779572</v>
      </c>
    </row>
    <row r="83" s="1" customFormat="1" spans="1:47">
      <c r="A83" s="6"/>
      <c r="B83" s="6"/>
      <c r="C83" s="9">
        <v>7</v>
      </c>
      <c r="D83" s="12">
        <v>24.4261731135484</v>
      </c>
      <c r="E83" s="13">
        <f t="shared" si="78"/>
        <v>21.066336458</v>
      </c>
      <c r="F83" s="9" t="s">
        <v>107</v>
      </c>
      <c r="G83" s="6">
        <v>8</v>
      </c>
      <c r="H83" s="11">
        <f t="shared" si="60"/>
        <v>24.4261731135484</v>
      </c>
      <c r="I83" s="11">
        <f t="shared" si="61"/>
        <v>297.576173113548</v>
      </c>
      <c r="J83" s="11">
        <f t="shared" si="62"/>
        <v>0.325046452026014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0.238210615871379</v>
      </c>
      <c r="P83" s="11">
        <f t="shared" si="65"/>
        <v>0.0774295155239234</v>
      </c>
      <c r="Q83" s="16">
        <f t="shared" si="66"/>
        <v>0.01006583701811</v>
      </c>
      <c r="R83" s="11">
        <f t="shared" si="67"/>
        <v>0.0101740708333333</v>
      </c>
      <c r="S83" s="17">
        <f t="shared" si="68"/>
        <v>0.989361798537056</v>
      </c>
      <c r="T83" s="3">
        <v>0.01</v>
      </c>
      <c r="U83" s="18">
        <f t="shared" si="69"/>
        <v>0.00989361798537057</v>
      </c>
      <c r="V83" s="17"/>
      <c r="W83" s="3"/>
      <c r="X83" s="18"/>
      <c r="Y83" s="19">
        <v>0.04</v>
      </c>
      <c r="Z83" s="3">
        <v>0.17</v>
      </c>
      <c r="AA83" s="20">
        <f t="shared" si="70"/>
        <v>0.0068</v>
      </c>
      <c r="AB83" s="3">
        <v>0.015</v>
      </c>
      <c r="AC83" s="3">
        <v>0.03</v>
      </c>
      <c r="AD83" s="20">
        <f t="shared" si="71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0.0289936179853706</v>
      </c>
      <c r="AR83" s="25">
        <f t="shared" si="74"/>
        <v>7.82620833333333</v>
      </c>
      <c r="AS83" s="1">
        <f t="shared" si="75"/>
        <v>0.13</v>
      </c>
      <c r="AT83" s="2">
        <f t="shared" si="76"/>
        <v>2.30833333333333</v>
      </c>
      <c r="AU83" s="1">
        <f t="shared" si="77"/>
        <v>456.215981797622</v>
      </c>
    </row>
    <row r="84" s="1" customFormat="1" spans="1:47">
      <c r="A84" s="6"/>
      <c r="B84" s="6"/>
      <c r="C84" s="9">
        <v>8</v>
      </c>
      <c r="D84" s="12">
        <v>24.5268020809677</v>
      </c>
      <c r="E84" s="13">
        <f t="shared" si="78"/>
        <v>24.4261731135484</v>
      </c>
      <c r="F84" s="9" t="s">
        <v>107</v>
      </c>
      <c r="G84" s="6">
        <v>9</v>
      </c>
      <c r="H84" s="11">
        <f t="shared" si="60"/>
        <v>24.5268020809677</v>
      </c>
      <c r="I84" s="11">
        <f t="shared" si="61"/>
        <v>297.676802080968</v>
      </c>
      <c r="J84" s="11">
        <f t="shared" si="62"/>
        <v>0.328661758771045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0.239043183680788</v>
      </c>
      <c r="P84" s="11">
        <f t="shared" si="65"/>
        <v>0.0785643531707579</v>
      </c>
      <c r="Q84" s="16">
        <f t="shared" si="66"/>
        <v>0.0102133659121985</v>
      </c>
      <c r="R84" s="11">
        <f t="shared" si="67"/>
        <v>0.0101740708333333</v>
      </c>
      <c r="S84" s="17">
        <f t="shared" si="68"/>
        <v>1.00386227691049</v>
      </c>
      <c r="T84" s="3">
        <v>0.01</v>
      </c>
      <c r="U84" s="18">
        <f t="shared" si="69"/>
        <v>0.0100386227691048</v>
      </c>
      <c r="V84" s="17"/>
      <c r="W84" s="3"/>
      <c r="X84" s="18"/>
      <c r="Y84" s="19">
        <v>0.02</v>
      </c>
      <c r="Z84" s="3">
        <v>0.17</v>
      </c>
      <c r="AA84" s="20">
        <f t="shared" si="70"/>
        <v>0.0034</v>
      </c>
      <c r="AB84" s="3">
        <v>0.01</v>
      </c>
      <c r="AC84" s="3">
        <v>0.03</v>
      </c>
      <c r="AD84" s="20">
        <f t="shared" si="71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2"/>
        <v>0.0079</v>
      </c>
      <c r="AQ84" s="1">
        <f t="shared" si="73"/>
        <v>0.0216386227691049</v>
      </c>
      <c r="AR84" s="25">
        <f t="shared" si="74"/>
        <v>7.82620833333333</v>
      </c>
      <c r="AS84" s="1">
        <f t="shared" si="75"/>
        <v>0.13</v>
      </c>
      <c r="AT84" s="2">
        <f t="shared" si="76"/>
        <v>2.30833333333333</v>
      </c>
      <c r="AU84" s="1">
        <f t="shared" si="77"/>
        <v>340.48477621305</v>
      </c>
    </row>
    <row r="85" s="1" customFormat="1" spans="1:47">
      <c r="A85" s="6"/>
      <c r="B85" s="6"/>
      <c r="C85" s="9">
        <v>9</v>
      </c>
      <c r="D85" s="12">
        <v>21.9776528983333</v>
      </c>
      <c r="E85" s="13">
        <f t="shared" si="78"/>
        <v>24.5268020809677</v>
      </c>
      <c r="F85" s="9" t="s">
        <v>107</v>
      </c>
      <c r="G85" s="6">
        <v>10</v>
      </c>
      <c r="H85" s="11">
        <f t="shared" si="60"/>
        <v>21.9776528983333</v>
      </c>
      <c r="I85" s="11">
        <f t="shared" si="61"/>
        <v>295.127652898333</v>
      </c>
      <c r="J85" s="11">
        <f t="shared" si="62"/>
        <v>0.247770924792266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0.238740913843364</v>
      </c>
      <c r="P85" s="11">
        <f t="shared" si="65"/>
        <v>0.0591530570087209</v>
      </c>
      <c r="Q85" s="16">
        <f t="shared" si="66"/>
        <v>0.00768989741113371</v>
      </c>
      <c r="R85" s="11">
        <f t="shared" si="67"/>
        <v>0.0101740708333333</v>
      </c>
      <c r="S85" s="17">
        <f t="shared" si="68"/>
        <v>0.755832894925334</v>
      </c>
      <c r="T85" s="3">
        <v>0.01</v>
      </c>
      <c r="U85" s="18">
        <f t="shared" si="69"/>
        <v>0.00755832894925334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0.0191583289492533</v>
      </c>
      <c r="AR85" s="25">
        <f t="shared" si="74"/>
        <v>7.82620833333333</v>
      </c>
      <c r="AS85" s="1">
        <f t="shared" si="75"/>
        <v>0.13</v>
      </c>
      <c r="AT85" s="2">
        <f t="shared" si="76"/>
        <v>2.30833333333333</v>
      </c>
      <c r="AU85" s="1">
        <f t="shared" si="77"/>
        <v>301.457232953665</v>
      </c>
    </row>
    <row r="86" s="1" customFormat="1" spans="1:47">
      <c r="A86" s="6"/>
      <c r="B86" s="6"/>
      <c r="C86" s="9">
        <v>10</v>
      </c>
      <c r="D86" s="12">
        <v>16.2988552732258</v>
      </c>
      <c r="E86" s="13">
        <f t="shared" si="78"/>
        <v>21.9776528983333</v>
      </c>
      <c r="F86" s="9" t="s">
        <v>107</v>
      </c>
      <c r="G86" s="6">
        <v>11</v>
      </c>
      <c r="H86" s="11">
        <f t="shared" si="60"/>
        <v>16.2988552732258</v>
      </c>
      <c r="I86" s="11">
        <f t="shared" si="61"/>
        <v>289.448855273226</v>
      </c>
      <c r="J86" s="11">
        <f t="shared" si="62"/>
        <v>0.129700412248087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0.170608463992911</v>
      </c>
      <c r="O86" s="11">
        <f t="shared" si="79"/>
        <v>0.0872414761750655</v>
      </c>
      <c r="P86" s="11">
        <f t="shared" si="65"/>
        <v>0.0113152554250376</v>
      </c>
      <c r="Q86" s="16">
        <f t="shared" si="66"/>
        <v>0.00147098320525489</v>
      </c>
      <c r="R86" s="11">
        <f t="shared" si="67"/>
        <v>0.0101740708333333</v>
      </c>
      <c r="S86" s="17">
        <f t="shared" si="68"/>
        <v>0.144581576966765</v>
      </c>
      <c r="T86" s="3">
        <v>0.01</v>
      </c>
      <c r="U86" s="18">
        <f t="shared" si="69"/>
        <v>0.00144581576966765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0.0130458157696676</v>
      </c>
      <c r="AR86" s="25">
        <f t="shared" si="74"/>
        <v>7.82620833333333</v>
      </c>
      <c r="AS86" s="1">
        <f t="shared" si="75"/>
        <v>0.13</v>
      </c>
      <c r="AT86" s="2">
        <f t="shared" si="76"/>
        <v>2.30833333333333</v>
      </c>
      <c r="AU86" s="1">
        <f t="shared" si="77"/>
        <v>205.276542331244</v>
      </c>
    </row>
    <row r="87" s="1" customFormat="1" spans="1:48">
      <c r="A87" s="6"/>
      <c r="B87" s="6"/>
      <c r="C87" s="9">
        <v>11</v>
      </c>
      <c r="D87" s="12">
        <v>11.5344010465667</v>
      </c>
      <c r="E87" s="13">
        <f t="shared" si="78"/>
        <v>16.2988552732258</v>
      </c>
      <c r="F87" s="9" t="s">
        <v>109</v>
      </c>
      <c r="G87" s="6">
        <v>12</v>
      </c>
      <c r="H87" s="11">
        <f t="shared" si="60"/>
        <v>11.5344010465667</v>
      </c>
      <c r="I87" s="11">
        <f t="shared" si="61"/>
        <v>284.684401046567</v>
      </c>
      <c r="J87" s="11">
        <f t="shared" si="62"/>
        <v>0.0738655602382839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0.154188304083361</v>
      </c>
      <c r="P87" s="11">
        <f t="shared" si="65"/>
        <v>0.0113892054633083</v>
      </c>
      <c r="Q87" s="16">
        <f t="shared" si="66"/>
        <v>0.00148059671023009</v>
      </c>
      <c r="R87" s="11">
        <f t="shared" si="67"/>
        <v>0.0101740708333333</v>
      </c>
      <c r="S87" s="17">
        <f t="shared" si="68"/>
        <v>0.145526479467708</v>
      </c>
      <c r="T87" s="3">
        <v>0.01</v>
      </c>
      <c r="U87" s="18">
        <f t="shared" si="69"/>
        <v>0.00145526479467708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0.0130552647946771</v>
      </c>
      <c r="AR87" s="25">
        <f t="shared" si="74"/>
        <v>7.82620833333333</v>
      </c>
      <c r="AS87" s="1">
        <f t="shared" si="75"/>
        <v>0.13</v>
      </c>
      <c r="AT87" s="2">
        <f t="shared" si="76"/>
        <v>2.30833333333333</v>
      </c>
      <c r="AU87" s="1">
        <f t="shared" si="77"/>
        <v>205.425223196939</v>
      </c>
      <c r="AV87" s="1">
        <f>SUM(AU76:AU87)</f>
        <v>3161.45482105741</v>
      </c>
    </row>
    <row r="88" s="1" customFormat="1" spans="1:46">
      <c r="A88" s="6"/>
      <c r="B88" s="6"/>
      <c r="C88" s="9">
        <v>12</v>
      </c>
      <c r="D88" s="12">
        <v>6.795315716</v>
      </c>
      <c r="E88" s="13">
        <f t="shared" si="78"/>
        <v>11.5344010465667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8</v>
      </c>
      <c r="E91" s="9"/>
      <c r="F91" s="9"/>
      <c r="G91" s="6">
        <v>1</v>
      </c>
      <c r="H91" s="11">
        <f t="shared" ref="H91:H102" si="80">E92</f>
        <v>8</v>
      </c>
      <c r="I91" s="11">
        <f t="shared" ref="I91:I102" si="81">H91+273.15</f>
        <v>281.15</v>
      </c>
      <c r="J91" s="11">
        <f t="shared" ref="J91:J102" si="82">EXP(($C$18*(I91-$C$16))/($C$19*I91*$C$16))</f>
        <v>0.0480520561620816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0.00364811210382524</v>
      </c>
      <c r="Q91" s="16">
        <f t="shared" ref="Q91:Q102" si="86">P91*$B$93</f>
        <v>0.000474254573497281</v>
      </c>
      <c r="R91" s="11">
        <f t="shared" ref="R91:R102" si="87">L91*$B$93</f>
        <v>0.0098696</v>
      </c>
      <c r="S91" s="17">
        <f t="shared" ref="S91:S102" si="88">Q91/R91</f>
        <v>0.0480520561620816</v>
      </c>
      <c r="T91" s="3">
        <v>0.01</v>
      </c>
      <c r="U91" s="18">
        <f t="shared" ref="U91:U102" si="89">S91*T91</f>
        <v>0.000480520561620816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0.0152805205616208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39.6833333333333</v>
      </c>
      <c r="AU91" s="1">
        <f t="shared" ref="AU91:AU102" si="96">AT91*10000*AS91*0.67*AR91*AQ91</f>
        <v>4009.78095760383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7.40414975119355</v>
      </c>
      <c r="E92" s="13">
        <f t="shared" ref="E92:E103" si="97">D91</f>
        <v>8</v>
      </c>
      <c r="F92" s="9" t="s">
        <v>107</v>
      </c>
      <c r="G92" s="6">
        <v>2</v>
      </c>
      <c r="H92" s="11">
        <f t="shared" si="80"/>
        <v>7.40414975119355</v>
      </c>
      <c r="I92" s="11">
        <f t="shared" si="81"/>
        <v>280.554149751194</v>
      </c>
      <c r="J92" s="11">
        <f t="shared" si="82"/>
        <v>0.0446445533218971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0.148191887896175</v>
      </c>
      <c r="P92" s="11">
        <f t="shared" si="85"/>
        <v>0.00661596064105338</v>
      </c>
      <c r="Q92" s="16">
        <f t="shared" si="86"/>
        <v>0.000860074883336939</v>
      </c>
      <c r="R92" s="11">
        <f t="shared" si="87"/>
        <v>0.0098696</v>
      </c>
      <c r="S92" s="17">
        <f t="shared" si="88"/>
        <v>0.0871438440602394</v>
      </c>
      <c r="T92" s="3">
        <v>0.01</v>
      </c>
      <c r="U92" s="18">
        <f t="shared" si="89"/>
        <v>0.000871438440602394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0.0156714384406024</v>
      </c>
      <c r="AR92" s="25">
        <f t="shared" si="93"/>
        <v>7.592</v>
      </c>
      <c r="AS92" s="1">
        <f t="shared" si="94"/>
        <v>0.13</v>
      </c>
      <c r="AT92" s="2">
        <f t="shared" si="95"/>
        <v>39.6833333333333</v>
      </c>
      <c r="AU92" s="1">
        <f t="shared" si="96"/>
        <v>4112.36221855015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7.72085771028572</v>
      </c>
      <c r="E93" s="13">
        <f t="shared" si="97"/>
        <v>7.40414975119355</v>
      </c>
      <c r="F93" s="9" t="s">
        <v>107</v>
      </c>
      <c r="G93" s="6">
        <v>3</v>
      </c>
      <c r="H93" s="11">
        <f t="shared" si="80"/>
        <v>7.72085771028572</v>
      </c>
      <c r="I93" s="11">
        <f t="shared" si="81"/>
        <v>280.870857710286</v>
      </c>
      <c r="J93" s="11">
        <f t="shared" si="82"/>
        <v>0.0464262974776778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0.217495927255121</v>
      </c>
      <c r="P93" s="11">
        <f t="shared" si="85"/>
        <v>0.0100975306189296</v>
      </c>
      <c r="Q93" s="16">
        <f t="shared" si="86"/>
        <v>0.00131267898046085</v>
      </c>
      <c r="R93" s="11">
        <f t="shared" si="87"/>
        <v>0.0098696</v>
      </c>
      <c r="S93" s="17">
        <f t="shared" si="88"/>
        <v>0.13300224735155</v>
      </c>
      <c r="T93" s="3">
        <v>0.01</v>
      </c>
      <c r="U93" s="18">
        <f t="shared" si="89"/>
        <v>0.0013300224735155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0.0161300224735155</v>
      </c>
      <c r="AR93" s="25">
        <f t="shared" si="93"/>
        <v>7.592</v>
      </c>
      <c r="AS93" s="1">
        <f t="shared" si="94"/>
        <v>0.13</v>
      </c>
      <c r="AT93" s="2">
        <f t="shared" si="95"/>
        <v>39.6833333333333</v>
      </c>
      <c r="AU93" s="1">
        <f t="shared" si="96"/>
        <v>4232.6998415533</v>
      </c>
    </row>
    <row r="94" s="1" customFormat="1" spans="1:47">
      <c r="A94" s="6"/>
      <c r="B94" s="6"/>
      <c r="C94" s="9">
        <v>3</v>
      </c>
      <c r="D94" s="12">
        <v>10.1515109618065</v>
      </c>
      <c r="E94" s="13">
        <f t="shared" si="97"/>
        <v>7.72085771028572</v>
      </c>
      <c r="F94" s="9" t="s">
        <v>107</v>
      </c>
      <c r="G94" s="6">
        <v>4</v>
      </c>
      <c r="H94" s="11">
        <f t="shared" si="80"/>
        <v>10.1515109618065</v>
      </c>
      <c r="I94" s="11">
        <f t="shared" si="81"/>
        <v>283.301510961806</v>
      </c>
      <c r="J94" s="11">
        <f t="shared" si="82"/>
        <v>0.0625080269554207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0.283318396636192</v>
      </c>
      <c r="P94" s="11">
        <f t="shared" si="85"/>
        <v>0.0177096739739016</v>
      </c>
      <c r="Q94" s="16">
        <f t="shared" si="86"/>
        <v>0.00230225761660721</v>
      </c>
      <c r="R94" s="11">
        <f t="shared" si="87"/>
        <v>0.0098696</v>
      </c>
      <c r="S94" s="17">
        <f t="shared" si="88"/>
        <v>0.233267570783741</v>
      </c>
      <c r="T94" s="3">
        <v>0.01</v>
      </c>
      <c r="U94" s="18">
        <f t="shared" si="89"/>
        <v>0.00233267570783741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0.0171326757078374</v>
      </c>
      <c r="AR94" s="25">
        <f t="shared" si="93"/>
        <v>7.592</v>
      </c>
      <c r="AS94" s="1">
        <f t="shared" si="94"/>
        <v>0.13</v>
      </c>
      <c r="AT94" s="2">
        <f t="shared" si="95"/>
        <v>39.6833333333333</v>
      </c>
      <c r="AU94" s="1">
        <f t="shared" si="96"/>
        <v>4495.80736003416</v>
      </c>
    </row>
    <row r="95" s="1" customFormat="1" spans="1:47">
      <c r="A95" s="6"/>
      <c r="B95" s="6"/>
      <c r="C95" s="9">
        <v>4</v>
      </c>
      <c r="D95" s="12">
        <v>16.9190346613333</v>
      </c>
      <c r="E95" s="13">
        <f t="shared" si="97"/>
        <v>10.1515109618065</v>
      </c>
      <c r="F95" s="9" t="s">
        <v>107</v>
      </c>
      <c r="G95" s="6">
        <v>5</v>
      </c>
      <c r="H95" s="11">
        <f t="shared" si="80"/>
        <v>16.9190346613333</v>
      </c>
      <c r="I95" s="11">
        <f t="shared" si="81"/>
        <v>290.069034661333</v>
      </c>
      <c r="J95" s="11">
        <f t="shared" si="82"/>
        <v>0.139372326544072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0.252328286529176</v>
      </c>
      <c r="O95" s="11">
        <f t="shared" si="98"/>
        <v>0.0892004361331145</v>
      </c>
      <c r="P95" s="11">
        <f t="shared" si="85"/>
        <v>0.012432072312618</v>
      </c>
      <c r="Q95" s="16">
        <f t="shared" si="86"/>
        <v>0.00161616940064035</v>
      </c>
      <c r="R95" s="11">
        <f t="shared" si="87"/>
        <v>0.0098696</v>
      </c>
      <c r="S95" s="17">
        <f t="shared" si="88"/>
        <v>0.163752269660406</v>
      </c>
      <c r="T95" s="3">
        <v>0.01</v>
      </c>
      <c r="U95" s="18">
        <f t="shared" si="89"/>
        <v>0.00163752269660406</v>
      </c>
      <c r="V95" s="17"/>
      <c r="W95" s="3"/>
      <c r="X95" s="18"/>
      <c r="Y95" s="19">
        <v>0.02</v>
      </c>
      <c r="Z95" s="3">
        <v>0.49</v>
      </c>
      <c r="AA95" s="20">
        <f t="shared" si="90"/>
        <v>0.0098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</v>
      </c>
      <c r="AO95" s="3">
        <v>0.5</v>
      </c>
      <c r="AP95" s="3">
        <f t="shared" si="91"/>
        <v>0.005</v>
      </c>
      <c r="AQ95" s="1">
        <f t="shared" si="92"/>
        <v>0.0164375226966041</v>
      </c>
      <c r="AR95" s="25">
        <f t="shared" si="93"/>
        <v>7.592</v>
      </c>
      <c r="AS95" s="1">
        <f t="shared" si="94"/>
        <v>0.13</v>
      </c>
      <c r="AT95" s="2">
        <f t="shared" si="95"/>
        <v>39.6833333333333</v>
      </c>
      <c r="AU95" s="1">
        <f t="shared" si="96"/>
        <v>4313.39136865325</v>
      </c>
    </row>
    <row r="96" s="1" customFormat="1" spans="1:47">
      <c r="A96" s="6"/>
      <c r="B96" s="6"/>
      <c r="C96" s="9">
        <v>5</v>
      </c>
      <c r="D96" s="12">
        <v>19.5374616503226</v>
      </c>
      <c r="E96" s="13">
        <f t="shared" si="97"/>
        <v>16.9190346613333</v>
      </c>
      <c r="F96" s="9" t="s">
        <v>109</v>
      </c>
      <c r="G96" s="6">
        <v>6</v>
      </c>
      <c r="H96" s="11">
        <f t="shared" si="80"/>
        <v>19.5374616503226</v>
      </c>
      <c r="I96" s="11">
        <f t="shared" si="81"/>
        <v>292.687461650323</v>
      </c>
      <c r="J96" s="11">
        <f t="shared" si="82"/>
        <v>0.188188814016162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0.152688363820496</v>
      </c>
      <c r="P96" s="11">
        <f t="shared" si="85"/>
        <v>0.0287342421014475</v>
      </c>
      <c r="Q96" s="16">
        <f t="shared" si="86"/>
        <v>0.00373545147318817</v>
      </c>
      <c r="R96" s="11">
        <f t="shared" si="87"/>
        <v>0.0098696</v>
      </c>
      <c r="S96" s="17">
        <f t="shared" si="88"/>
        <v>0.378480533475335</v>
      </c>
      <c r="T96" s="3">
        <v>0.01</v>
      </c>
      <c r="U96" s="18">
        <f t="shared" si="89"/>
        <v>0.00378480533475335</v>
      </c>
      <c r="V96" s="17"/>
      <c r="W96" s="3"/>
      <c r="X96" s="18"/>
      <c r="Y96" s="19">
        <v>0.02</v>
      </c>
      <c r="Z96" s="3">
        <v>0.49</v>
      </c>
      <c r="AA96" s="20">
        <f t="shared" si="90"/>
        <v>0.0098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</v>
      </c>
      <c r="AO96" s="3">
        <v>0.5</v>
      </c>
      <c r="AP96" s="3">
        <f t="shared" si="91"/>
        <v>0.005</v>
      </c>
      <c r="AQ96" s="1">
        <f t="shared" si="92"/>
        <v>0.0185848053347534</v>
      </c>
      <c r="AR96" s="25">
        <f t="shared" si="93"/>
        <v>7.592</v>
      </c>
      <c r="AS96" s="1">
        <f t="shared" si="94"/>
        <v>0.13</v>
      </c>
      <c r="AT96" s="2">
        <f t="shared" si="95"/>
        <v>39.6833333333333</v>
      </c>
      <c r="AU96" s="1">
        <f t="shared" si="96"/>
        <v>4876.86255396548</v>
      </c>
    </row>
    <row r="97" s="1" customFormat="1" spans="1:47">
      <c r="A97" s="6"/>
      <c r="B97" s="6"/>
      <c r="C97" s="9">
        <v>6</v>
      </c>
      <c r="D97" s="12">
        <v>21.066336458</v>
      </c>
      <c r="E97" s="13">
        <f t="shared" si="97"/>
        <v>19.5374616503226</v>
      </c>
      <c r="F97" s="9" t="s">
        <v>107</v>
      </c>
      <c r="G97" s="6">
        <v>7</v>
      </c>
      <c r="H97" s="11">
        <f t="shared" si="80"/>
        <v>21.066336458</v>
      </c>
      <c r="I97" s="11">
        <f t="shared" si="81"/>
        <v>294.216336458</v>
      </c>
      <c r="J97" s="11">
        <f t="shared" si="82"/>
        <v>0.223701965873311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0.199874121719049</v>
      </c>
      <c r="P97" s="11">
        <f t="shared" si="85"/>
        <v>0.0447122339557528</v>
      </c>
      <c r="Q97" s="16">
        <f t="shared" si="86"/>
        <v>0.00581259041424786</v>
      </c>
      <c r="R97" s="11">
        <f t="shared" si="87"/>
        <v>0.0098696</v>
      </c>
      <c r="S97" s="17">
        <f t="shared" si="88"/>
        <v>0.588938803421401</v>
      </c>
      <c r="T97" s="3">
        <v>0.01</v>
      </c>
      <c r="U97" s="18">
        <f t="shared" si="89"/>
        <v>0.00588938803421401</v>
      </c>
      <c r="V97" s="17"/>
      <c r="W97" s="3"/>
      <c r="X97" s="18"/>
      <c r="Y97" s="19">
        <v>0.04</v>
      </c>
      <c r="Z97" s="3">
        <v>0.49</v>
      </c>
      <c r="AA97" s="20">
        <f t="shared" si="90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1"/>
        <v>0.0075</v>
      </c>
      <c r="AQ97" s="1">
        <f t="shared" si="92"/>
        <v>0.032989388034214</v>
      </c>
      <c r="AR97" s="25">
        <f t="shared" si="93"/>
        <v>7.592</v>
      </c>
      <c r="AS97" s="1">
        <f t="shared" si="94"/>
        <v>0.13</v>
      </c>
      <c r="AT97" s="2">
        <f t="shared" si="95"/>
        <v>39.6833333333333</v>
      </c>
      <c r="AU97" s="1">
        <f t="shared" si="96"/>
        <v>8656.7875360762</v>
      </c>
    </row>
    <row r="98" s="1" customFormat="1" spans="1:47">
      <c r="A98" s="6"/>
      <c r="B98" s="6"/>
      <c r="C98" s="9">
        <v>7</v>
      </c>
      <c r="D98" s="12">
        <v>24.4261731135484</v>
      </c>
      <c r="E98" s="13">
        <f t="shared" si="97"/>
        <v>21.066336458</v>
      </c>
      <c r="F98" s="9" t="s">
        <v>107</v>
      </c>
      <c r="G98" s="6">
        <v>8</v>
      </c>
      <c r="H98" s="11">
        <f t="shared" si="80"/>
        <v>24.4261731135484</v>
      </c>
      <c r="I98" s="11">
        <f t="shared" si="81"/>
        <v>297.576173113548</v>
      </c>
      <c r="J98" s="11">
        <f t="shared" si="82"/>
        <v>0.325046452026014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0.231081887763296</v>
      </c>
      <c r="P98" s="11">
        <f t="shared" si="85"/>
        <v>0.0751123477449331</v>
      </c>
      <c r="Q98" s="16">
        <f t="shared" si="86"/>
        <v>0.0097646052068413</v>
      </c>
      <c r="R98" s="11">
        <f t="shared" si="87"/>
        <v>0.0098696</v>
      </c>
      <c r="S98" s="17">
        <f t="shared" si="88"/>
        <v>0.989361798537054</v>
      </c>
      <c r="T98" s="3">
        <v>0.01</v>
      </c>
      <c r="U98" s="18">
        <f t="shared" si="89"/>
        <v>0.00989361798537054</v>
      </c>
      <c r="V98" s="17"/>
      <c r="W98" s="3"/>
      <c r="X98" s="18"/>
      <c r="Y98" s="19">
        <v>0.04</v>
      </c>
      <c r="Z98" s="3">
        <v>0.49</v>
      </c>
      <c r="AA98" s="20">
        <f t="shared" si="90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1"/>
        <v>0.0075</v>
      </c>
      <c r="AQ98" s="1">
        <f t="shared" si="92"/>
        <v>0.0369936179853705</v>
      </c>
      <c r="AR98" s="25">
        <f t="shared" si="93"/>
        <v>7.592</v>
      </c>
      <c r="AS98" s="1">
        <f t="shared" si="94"/>
        <v>0.13</v>
      </c>
      <c r="AT98" s="2">
        <f t="shared" si="95"/>
        <v>39.6833333333333</v>
      </c>
      <c r="AU98" s="1">
        <f t="shared" si="96"/>
        <v>9707.54264243962</v>
      </c>
    </row>
    <row r="99" s="1" customFormat="1" spans="1:47">
      <c r="A99" s="6"/>
      <c r="B99" s="6"/>
      <c r="C99" s="9">
        <v>8</v>
      </c>
      <c r="D99" s="12">
        <v>24.5268020809677</v>
      </c>
      <c r="E99" s="13">
        <f t="shared" si="97"/>
        <v>24.4261731135484</v>
      </c>
      <c r="F99" s="9" t="s">
        <v>107</v>
      </c>
      <c r="G99" s="6">
        <v>9</v>
      </c>
      <c r="H99" s="11">
        <f t="shared" si="80"/>
        <v>24.5268020809677</v>
      </c>
      <c r="I99" s="11">
        <f t="shared" si="81"/>
        <v>297.676802080968</v>
      </c>
      <c r="J99" s="11">
        <f t="shared" si="82"/>
        <v>0.328661758771045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0.231889540018363</v>
      </c>
      <c r="P99" s="11">
        <f t="shared" si="85"/>
        <v>0.0762132240630438</v>
      </c>
      <c r="Q99" s="16">
        <f t="shared" si="86"/>
        <v>0.00990771912819569</v>
      </c>
      <c r="R99" s="11">
        <f t="shared" si="87"/>
        <v>0.0098696</v>
      </c>
      <c r="S99" s="17">
        <f t="shared" si="88"/>
        <v>1.00386227691048</v>
      </c>
      <c r="T99" s="3">
        <v>0.01</v>
      </c>
      <c r="U99" s="18">
        <f t="shared" si="89"/>
        <v>0.0100386227691048</v>
      </c>
      <c r="V99" s="17"/>
      <c r="W99" s="3"/>
      <c r="X99" s="18"/>
      <c r="Y99" s="19">
        <v>0.02</v>
      </c>
      <c r="Z99" s="3">
        <v>0.49</v>
      </c>
      <c r="AA99" s="20">
        <f t="shared" si="90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1"/>
        <v>0.005</v>
      </c>
      <c r="AQ99" s="1">
        <f t="shared" si="92"/>
        <v>0.0248386227691048</v>
      </c>
      <c r="AR99" s="25">
        <f t="shared" si="93"/>
        <v>7.592</v>
      </c>
      <c r="AS99" s="1">
        <f t="shared" si="94"/>
        <v>0.13</v>
      </c>
      <c r="AT99" s="2">
        <f t="shared" si="95"/>
        <v>39.6833333333333</v>
      </c>
      <c r="AU99" s="1">
        <f t="shared" si="96"/>
        <v>6517.93479096612</v>
      </c>
    </row>
    <row r="100" s="1" customFormat="1" spans="1:47">
      <c r="A100" s="6"/>
      <c r="B100" s="6"/>
      <c r="C100" s="9">
        <v>9</v>
      </c>
      <c r="D100" s="12">
        <v>21.9776528983333</v>
      </c>
      <c r="E100" s="13">
        <f t="shared" si="97"/>
        <v>24.5268020809677</v>
      </c>
      <c r="F100" s="9" t="s">
        <v>107</v>
      </c>
      <c r="G100" s="6">
        <v>10</v>
      </c>
      <c r="H100" s="11">
        <f t="shared" si="80"/>
        <v>21.9776528983333</v>
      </c>
      <c r="I100" s="11">
        <f t="shared" si="81"/>
        <v>295.127652898333</v>
      </c>
      <c r="J100" s="11">
        <f t="shared" si="82"/>
        <v>0.247770924792266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0.231596315955319</v>
      </c>
      <c r="P100" s="11">
        <f t="shared" si="85"/>
        <v>0.0573828333827312</v>
      </c>
      <c r="Q100" s="16">
        <f t="shared" si="86"/>
        <v>0.00745976833975506</v>
      </c>
      <c r="R100" s="11">
        <f t="shared" si="87"/>
        <v>0.0098696</v>
      </c>
      <c r="S100" s="17">
        <f t="shared" si="88"/>
        <v>0.755832894925332</v>
      </c>
      <c r="T100" s="3">
        <v>0.01</v>
      </c>
      <c r="U100" s="18">
        <f t="shared" si="89"/>
        <v>0.00755832894925332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0.0223583289492533</v>
      </c>
      <c r="AR100" s="25">
        <f t="shared" si="93"/>
        <v>7.592</v>
      </c>
      <c r="AS100" s="1">
        <f t="shared" si="94"/>
        <v>0.13</v>
      </c>
      <c r="AT100" s="2">
        <f t="shared" si="95"/>
        <v>39.6833333333333</v>
      </c>
      <c r="AU100" s="1">
        <f t="shared" si="96"/>
        <v>5867.07771525351</v>
      </c>
    </row>
    <row r="101" s="1" customFormat="1" spans="1:47">
      <c r="A101" s="6"/>
      <c r="B101" s="6"/>
      <c r="C101" s="9">
        <v>10</v>
      </c>
      <c r="D101" s="12">
        <v>16.2988552732258</v>
      </c>
      <c r="E101" s="13">
        <f t="shared" si="97"/>
        <v>21.9776528983333</v>
      </c>
      <c r="F101" s="9" t="s">
        <v>107</v>
      </c>
      <c r="G101" s="6">
        <v>11</v>
      </c>
      <c r="H101" s="11">
        <f t="shared" si="80"/>
        <v>16.2988552732258</v>
      </c>
      <c r="I101" s="11">
        <f t="shared" si="81"/>
        <v>289.448855273226</v>
      </c>
      <c r="J101" s="11">
        <f t="shared" si="82"/>
        <v>0.129700412248087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0.165502808443959</v>
      </c>
      <c r="O101" s="11">
        <f t="shared" si="98"/>
        <v>0.0846306741286294</v>
      </c>
      <c r="P101" s="11">
        <f t="shared" si="85"/>
        <v>0.0109766333233167</v>
      </c>
      <c r="Q101" s="16">
        <f t="shared" si="86"/>
        <v>0.00142696233203117</v>
      </c>
      <c r="R101" s="11">
        <f t="shared" si="87"/>
        <v>0.0098696</v>
      </c>
      <c r="S101" s="17">
        <f t="shared" si="88"/>
        <v>0.144581576966764</v>
      </c>
      <c r="T101" s="3">
        <v>0.01</v>
      </c>
      <c r="U101" s="18">
        <f t="shared" si="89"/>
        <v>0.00144581576966764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0.0162458157696676</v>
      </c>
      <c r="AR101" s="25">
        <f t="shared" si="93"/>
        <v>7.592</v>
      </c>
      <c r="AS101" s="1">
        <f t="shared" si="94"/>
        <v>0.13</v>
      </c>
      <c r="AT101" s="2">
        <f t="shared" si="95"/>
        <v>39.6833333333333</v>
      </c>
      <c r="AU101" s="1">
        <f t="shared" si="96"/>
        <v>4263.08530859656</v>
      </c>
    </row>
    <row r="102" s="1" customFormat="1" spans="1:48">
      <c r="A102" s="6"/>
      <c r="B102" s="6"/>
      <c r="C102" s="9">
        <v>11</v>
      </c>
      <c r="D102" s="12">
        <v>11.5344010465667</v>
      </c>
      <c r="E102" s="13">
        <f t="shared" si="97"/>
        <v>16.2988552732258</v>
      </c>
      <c r="F102" s="9" t="s">
        <v>109</v>
      </c>
      <c r="G102" s="6">
        <v>12</v>
      </c>
      <c r="H102" s="11">
        <f t="shared" si="80"/>
        <v>11.5344010465667</v>
      </c>
      <c r="I102" s="11">
        <f t="shared" si="81"/>
        <v>284.684401046567</v>
      </c>
      <c r="J102" s="11">
        <f t="shared" si="82"/>
        <v>0.0738655602382839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0.149574040805313</v>
      </c>
      <c r="P102" s="11">
        <f t="shared" si="85"/>
        <v>0.0110483703211884</v>
      </c>
      <c r="Q102" s="16">
        <f t="shared" si="86"/>
        <v>0.00143628814175449</v>
      </c>
      <c r="R102" s="11">
        <f t="shared" si="87"/>
        <v>0.0098696</v>
      </c>
      <c r="S102" s="17">
        <f t="shared" si="88"/>
        <v>0.145526479467708</v>
      </c>
      <c r="T102" s="3">
        <v>0.01</v>
      </c>
      <c r="U102" s="18">
        <f t="shared" si="89"/>
        <v>0.00145526479467708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0.0162552647946771</v>
      </c>
      <c r="AR102" s="25">
        <f t="shared" si="93"/>
        <v>7.592</v>
      </c>
      <c r="AS102" s="1">
        <f t="shared" si="94"/>
        <v>0.13</v>
      </c>
      <c r="AT102" s="2">
        <f t="shared" si="95"/>
        <v>39.6833333333333</v>
      </c>
      <c r="AU102" s="1">
        <f t="shared" si="96"/>
        <v>4265.56483934278</v>
      </c>
      <c r="AV102" s="1">
        <f>SUM(AU91:AU102)</f>
        <v>65318.897133035</v>
      </c>
    </row>
    <row r="103" s="1" customFormat="1" spans="1:46">
      <c r="A103" s="6"/>
      <c r="B103" s="6"/>
      <c r="C103" s="9">
        <v>12</v>
      </c>
      <c r="D103" s="12">
        <v>6.795315716</v>
      </c>
      <c r="E103" s="13">
        <f t="shared" si="97"/>
        <v>11.5344010465667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8</v>
      </c>
      <c r="E107" s="9"/>
      <c r="F107" s="9"/>
      <c r="G107" s="6">
        <v>1</v>
      </c>
      <c r="H107" s="11">
        <f t="shared" ref="H107:H118" si="99">E108</f>
        <v>8</v>
      </c>
      <c r="I107" s="11">
        <f t="shared" ref="I107:I118" si="100">H107+273.15</f>
        <v>281.15</v>
      </c>
      <c r="J107" s="11">
        <f t="shared" ref="J107:J118" si="101">EXP(($C$18*(I107-$C$16))/($C$19*I107*$C$16))</f>
        <v>0.0480520561620816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0.132752694778141</v>
      </c>
      <c r="Q107" s="16">
        <f t="shared" ref="Q107:Q118" si="105">P107*$B$109</f>
        <v>0.0384982814856607</v>
      </c>
      <c r="R107" s="11">
        <f t="shared" ref="R107:R118" si="106">L107*$B$109</f>
        <v>0.80117865</v>
      </c>
      <c r="S107" s="17">
        <f t="shared" ref="S107:S118" si="107">Q107/R107</f>
        <v>0.0480520561620816</v>
      </c>
      <c r="T107" s="3">
        <v>0.27</v>
      </c>
      <c r="U107" s="18">
        <f t="shared" ref="U107:U118" si="108">S107*T107</f>
        <v>0.012974055163762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0.228920858918319</v>
      </c>
      <c r="AC107" s="25">
        <f t="shared" ref="AC107:AC118" si="110">$B$107/12</f>
        <v>10.2321666666667</v>
      </c>
      <c r="AD107" s="1">
        <f t="shared" ref="AD107:AD118" si="111">$B$109</f>
        <v>0.29</v>
      </c>
      <c r="AE107" s="26">
        <f t="shared" ref="AE107:AE118" si="112">$E$9/12</f>
        <v>223.123333333333</v>
      </c>
      <c r="AF107" s="1">
        <f t="shared" ref="AF107:AF118" si="113">AE107*10000*AC107*AB107</f>
        <v>5226343.63790546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7.40414975119355</v>
      </c>
      <c r="E108" s="13">
        <f t="shared" ref="E108:E119" si="114">D107</f>
        <v>8</v>
      </c>
      <c r="F108" s="9" t="s">
        <v>107</v>
      </c>
      <c r="G108" s="6">
        <v>2</v>
      </c>
      <c r="H108" s="11">
        <f t="shared" si="99"/>
        <v>7.40414975119355</v>
      </c>
      <c r="I108" s="11">
        <f t="shared" si="100"/>
        <v>280.554149751194</v>
      </c>
      <c r="J108" s="11">
        <f t="shared" si="101"/>
        <v>0.0446445533218971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5.39261730522186</v>
      </c>
      <c r="P108" s="11">
        <f t="shared" si="104"/>
        <v>0.240750990827562</v>
      </c>
      <c r="Q108" s="16">
        <f t="shared" si="105"/>
        <v>0.0698177873399931</v>
      </c>
      <c r="R108" s="11">
        <f t="shared" si="106"/>
        <v>0.80117865</v>
      </c>
      <c r="S108" s="17">
        <f t="shared" si="107"/>
        <v>0.0871438440602394</v>
      </c>
      <c r="T108" s="3">
        <v>0.27</v>
      </c>
      <c r="U108" s="18">
        <f t="shared" si="108"/>
        <v>0.0235288378962646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0.230971653203244</v>
      </c>
      <c r="AC108" s="25">
        <f t="shared" si="110"/>
        <v>10.2321666666667</v>
      </c>
      <c r="AD108" s="1">
        <f t="shared" si="111"/>
        <v>0.29</v>
      </c>
      <c r="AE108" s="26">
        <f t="shared" si="112"/>
        <v>223.123333333333</v>
      </c>
      <c r="AF108" s="1">
        <f t="shared" si="113"/>
        <v>5273163.99195408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7.72085771028572</v>
      </c>
      <c r="E109" s="13">
        <f t="shared" si="114"/>
        <v>7.40414975119355</v>
      </c>
      <c r="F109" s="9" t="s">
        <v>107</v>
      </c>
      <c r="G109" s="6">
        <v>3</v>
      </c>
      <c r="H109" s="11">
        <f t="shared" si="99"/>
        <v>7.72085771028572</v>
      </c>
      <c r="I109" s="11">
        <f t="shared" si="100"/>
        <v>280.870857710286</v>
      </c>
      <c r="J109" s="11">
        <f t="shared" si="101"/>
        <v>0.0464262974776778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7.9145513143943</v>
      </c>
      <c r="P109" s="11">
        <f t="shared" si="104"/>
        <v>0.367443313724416</v>
      </c>
      <c r="Q109" s="16">
        <f t="shared" si="105"/>
        <v>0.106558560980081</v>
      </c>
      <c r="R109" s="11">
        <f t="shared" si="106"/>
        <v>0.80117865</v>
      </c>
      <c r="S109" s="17">
        <f t="shared" si="107"/>
        <v>0.13300224735155</v>
      </c>
      <c r="T109" s="3">
        <v>0.27</v>
      </c>
      <c r="U109" s="18">
        <f t="shared" si="108"/>
        <v>0.0359106067849184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0.23337743089831</v>
      </c>
      <c r="AC109" s="25">
        <f t="shared" si="110"/>
        <v>10.2321666666667</v>
      </c>
      <c r="AD109" s="1">
        <f t="shared" si="111"/>
        <v>0.29</v>
      </c>
      <c r="AE109" s="26">
        <f t="shared" si="112"/>
        <v>223.123333333333</v>
      </c>
      <c r="AF109" s="1">
        <f t="shared" si="113"/>
        <v>5328088.74197569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10.1515109618065</v>
      </c>
      <c r="E110" s="13">
        <f t="shared" si="114"/>
        <v>7.72085771028572</v>
      </c>
      <c r="F110" s="9" t="s">
        <v>107</v>
      </c>
      <c r="G110" s="6">
        <v>4</v>
      </c>
      <c r="H110" s="11">
        <f t="shared" si="99"/>
        <v>10.1515109618065</v>
      </c>
      <c r="I110" s="11">
        <f t="shared" si="100"/>
        <v>283.301510961806</v>
      </c>
      <c r="J110" s="11">
        <f t="shared" si="101"/>
        <v>0.0625080269554207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10.3097930006699</v>
      </c>
      <c r="P110" s="11">
        <f t="shared" si="104"/>
        <v>0.64444481879068</v>
      </c>
      <c r="Q110" s="16">
        <f t="shared" si="105"/>
        <v>0.186888997449297</v>
      </c>
      <c r="R110" s="11">
        <f t="shared" si="106"/>
        <v>0.80117865</v>
      </c>
      <c r="S110" s="17">
        <f t="shared" si="107"/>
        <v>0.233267570783741</v>
      </c>
      <c r="T110" s="3">
        <v>0.27</v>
      </c>
      <c r="U110" s="18">
        <f t="shared" si="108"/>
        <v>0.0629822441116102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0.238637450030886</v>
      </c>
      <c r="AC110" s="25">
        <f t="shared" si="110"/>
        <v>10.2321666666667</v>
      </c>
      <c r="AD110" s="1">
        <f t="shared" si="111"/>
        <v>0.29</v>
      </c>
      <c r="AE110" s="26">
        <f t="shared" si="112"/>
        <v>223.123333333333</v>
      </c>
      <c r="AF110" s="1">
        <f t="shared" si="113"/>
        <v>5448176.82682168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16.9190346613333</v>
      </c>
      <c r="E111" s="13">
        <f t="shared" si="114"/>
        <v>10.1515109618065</v>
      </c>
      <c r="F111" s="9" t="s">
        <v>107</v>
      </c>
      <c r="G111" s="6">
        <v>5</v>
      </c>
      <c r="H111" s="11">
        <f t="shared" si="99"/>
        <v>16.9190346613333</v>
      </c>
      <c r="I111" s="11">
        <f t="shared" si="100"/>
        <v>290.069034661333</v>
      </c>
      <c r="J111" s="11">
        <f t="shared" si="101"/>
        <v>0.139372326544072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9.18208077278524</v>
      </c>
      <c r="O111" s="11">
        <f t="shared" si="115"/>
        <v>3.24595240909396</v>
      </c>
      <c r="P111" s="11">
        <f t="shared" si="104"/>
        <v>0.45239593910676</v>
      </c>
      <c r="Q111" s="16">
        <f t="shared" si="105"/>
        <v>0.13119482234096</v>
      </c>
      <c r="R111" s="11">
        <f t="shared" si="106"/>
        <v>0.80117865</v>
      </c>
      <c r="S111" s="17">
        <f t="shared" si="107"/>
        <v>0.163752269660406</v>
      </c>
      <c r="T111" s="3">
        <v>0.27</v>
      </c>
      <c r="U111" s="18">
        <f t="shared" si="108"/>
        <v>0.0442131128083097</v>
      </c>
      <c r="V111" s="3">
        <v>180.9</v>
      </c>
      <c r="W111" s="20">
        <v>6</v>
      </c>
      <c r="X111" s="20">
        <v>3</v>
      </c>
      <c r="Y111" s="20">
        <v>0.3</v>
      </c>
      <c r="Z111" s="20">
        <v>6</v>
      </c>
      <c r="AA111" s="3">
        <v>30.2</v>
      </c>
      <c r="AB111" s="2">
        <f t="shared" si="109"/>
        <v>0.234990607818655</v>
      </c>
      <c r="AC111" s="25">
        <f t="shared" si="110"/>
        <v>10.2321666666667</v>
      </c>
      <c r="AD111" s="1">
        <f t="shared" si="111"/>
        <v>0.29</v>
      </c>
      <c r="AE111" s="26">
        <f t="shared" si="112"/>
        <v>223.123333333333</v>
      </c>
      <c r="AF111" s="1">
        <f t="shared" si="113"/>
        <v>5364918.13783895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19.5374616503226</v>
      </c>
      <c r="E112" s="13">
        <f t="shared" si="114"/>
        <v>16.9190346613333</v>
      </c>
      <c r="F112" s="9" t="s">
        <v>109</v>
      </c>
      <c r="G112" s="6">
        <v>6</v>
      </c>
      <c r="H112" s="11">
        <f t="shared" si="99"/>
        <v>19.5374616503226</v>
      </c>
      <c r="I112" s="11">
        <f t="shared" si="100"/>
        <v>292.687461650323</v>
      </c>
      <c r="J112" s="11">
        <f t="shared" si="101"/>
        <v>0.188188814016162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5.5562414699872</v>
      </c>
      <c r="P112" s="11">
        <f t="shared" si="104"/>
        <v>1.04562249262431</v>
      </c>
      <c r="Q112" s="16">
        <f t="shared" si="105"/>
        <v>0.303230522861049</v>
      </c>
      <c r="R112" s="11">
        <f t="shared" si="106"/>
        <v>0.80117865</v>
      </c>
      <c r="S112" s="17">
        <f t="shared" si="107"/>
        <v>0.378480533475336</v>
      </c>
      <c r="T112" s="3">
        <v>0.27</v>
      </c>
      <c r="U112" s="18">
        <f t="shared" si="108"/>
        <v>0.102189744038341</v>
      </c>
      <c r="V112" s="3">
        <v>180.9</v>
      </c>
      <c r="W112" s="20">
        <v>6</v>
      </c>
      <c r="X112" s="20">
        <v>3</v>
      </c>
      <c r="Y112" s="20">
        <v>0.3</v>
      </c>
      <c r="Z112" s="20">
        <v>6</v>
      </c>
      <c r="AA112" s="3">
        <v>30.2</v>
      </c>
      <c r="AB112" s="2">
        <f t="shared" si="109"/>
        <v>0.24625546726665</v>
      </c>
      <c r="AC112" s="25">
        <f t="shared" si="110"/>
        <v>10.2321666666667</v>
      </c>
      <c r="AD112" s="1">
        <f t="shared" si="111"/>
        <v>0.29</v>
      </c>
      <c r="AE112" s="26">
        <f t="shared" si="112"/>
        <v>223.123333333333</v>
      </c>
      <c r="AF112" s="1">
        <f t="shared" si="113"/>
        <v>5622098.83681988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21.066336458</v>
      </c>
      <c r="E113" s="13">
        <f t="shared" si="114"/>
        <v>19.5374616503226</v>
      </c>
      <c r="F113" s="9" t="s">
        <v>107</v>
      </c>
      <c r="G113" s="6">
        <v>7</v>
      </c>
      <c r="H113" s="11">
        <f t="shared" si="99"/>
        <v>21.066336458</v>
      </c>
      <c r="I113" s="11">
        <f t="shared" si="100"/>
        <v>294.216336458</v>
      </c>
      <c r="J113" s="11">
        <f t="shared" si="101"/>
        <v>0.223701965873311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7.27330397736289</v>
      </c>
      <c r="P113" s="11">
        <f t="shared" si="104"/>
        <v>1.62705239813025</v>
      </c>
      <c r="Q113" s="16">
        <f t="shared" si="105"/>
        <v>0.471845195457774</v>
      </c>
      <c r="R113" s="11">
        <f t="shared" si="106"/>
        <v>0.80117865</v>
      </c>
      <c r="S113" s="17">
        <f t="shared" si="107"/>
        <v>0.588938803421401</v>
      </c>
      <c r="T113" s="3">
        <v>0.27</v>
      </c>
      <c r="U113" s="18">
        <f t="shared" si="108"/>
        <v>0.159013476923778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0.32129631856629</v>
      </c>
      <c r="AC113" s="25">
        <f t="shared" si="110"/>
        <v>10.2321666666667</v>
      </c>
      <c r="AD113" s="1">
        <f t="shared" si="111"/>
        <v>0.29</v>
      </c>
      <c r="AE113" s="26">
        <f t="shared" si="112"/>
        <v>223.123333333333</v>
      </c>
      <c r="AF113" s="1">
        <f t="shared" si="113"/>
        <v>7335307.83676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24.4261731135484</v>
      </c>
      <c r="E114" s="13">
        <f t="shared" si="114"/>
        <v>21.066336458</v>
      </c>
      <c r="F114" s="9" t="s">
        <v>107</v>
      </c>
      <c r="G114" s="6">
        <v>8</v>
      </c>
      <c r="H114" s="11">
        <f t="shared" si="99"/>
        <v>24.4261731135484</v>
      </c>
      <c r="I114" s="11">
        <f t="shared" si="100"/>
        <v>297.576173113548</v>
      </c>
      <c r="J114" s="11">
        <f t="shared" si="101"/>
        <v>0.325046452026014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8.40893657923264</v>
      </c>
      <c r="P114" s="11">
        <f t="shared" si="104"/>
        <v>2.73329500039134</v>
      </c>
      <c r="Q114" s="16">
        <f t="shared" si="105"/>
        <v>0.792655550113488</v>
      </c>
      <c r="R114" s="11">
        <f t="shared" si="106"/>
        <v>0.80117865</v>
      </c>
      <c r="S114" s="17">
        <f t="shared" si="107"/>
        <v>0.989361798537053</v>
      </c>
      <c r="T114" s="3">
        <v>0.27</v>
      </c>
      <c r="U114" s="18">
        <f t="shared" si="108"/>
        <v>0.267127685605004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0.342302909313052</v>
      </c>
      <c r="AC114" s="25">
        <f t="shared" si="110"/>
        <v>10.2321666666667</v>
      </c>
      <c r="AD114" s="1">
        <f t="shared" si="111"/>
        <v>0.29</v>
      </c>
      <c r="AE114" s="26">
        <f t="shared" si="112"/>
        <v>223.123333333333</v>
      </c>
      <c r="AF114" s="1">
        <f t="shared" si="113"/>
        <v>7814895.68394083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24.5268020809677</v>
      </c>
      <c r="E115" s="13">
        <f t="shared" si="114"/>
        <v>24.4261731135484</v>
      </c>
      <c r="F115" s="9" t="s">
        <v>107</v>
      </c>
      <c r="G115" s="6">
        <v>9</v>
      </c>
      <c r="H115" s="11">
        <f t="shared" si="99"/>
        <v>24.5268020809677</v>
      </c>
      <c r="I115" s="11">
        <f t="shared" si="100"/>
        <v>297.676802080968</v>
      </c>
      <c r="J115" s="11">
        <f t="shared" si="101"/>
        <v>0.328661758771045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8.4383265788413</v>
      </c>
      <c r="P115" s="11">
        <f t="shared" si="104"/>
        <v>2.77335525448643</v>
      </c>
      <c r="Q115" s="16">
        <f t="shared" si="105"/>
        <v>0.804273023801066</v>
      </c>
      <c r="R115" s="11">
        <f t="shared" si="106"/>
        <v>0.80117865</v>
      </c>
      <c r="S115" s="17">
        <f t="shared" si="107"/>
        <v>1.00386227691048</v>
      </c>
      <c r="T115" s="3">
        <v>0.27</v>
      </c>
      <c r="U115" s="18">
        <f t="shared" si="108"/>
        <v>0.27104281476583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09"/>
        <v>0.279063618909001</v>
      </c>
      <c r="AC115" s="25">
        <f t="shared" si="110"/>
        <v>10.2321666666667</v>
      </c>
      <c r="AD115" s="1">
        <f t="shared" si="111"/>
        <v>0.29</v>
      </c>
      <c r="AE115" s="26">
        <f t="shared" si="112"/>
        <v>223.123333333333</v>
      </c>
      <c r="AF115" s="1">
        <f t="shared" si="113"/>
        <v>6371120.46559431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21.9776528983333</v>
      </c>
      <c r="E116" s="13">
        <f t="shared" si="114"/>
        <v>24.5268020809677</v>
      </c>
      <c r="F116" s="9" t="s">
        <v>107</v>
      </c>
      <c r="G116" s="6">
        <v>10</v>
      </c>
      <c r="H116" s="11">
        <f t="shared" si="99"/>
        <v>21.9776528983333</v>
      </c>
      <c r="I116" s="11">
        <f t="shared" si="100"/>
        <v>295.127652898333</v>
      </c>
      <c r="J116" s="11">
        <f t="shared" si="101"/>
        <v>0.247770924792266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8.42765632435486</v>
      </c>
      <c r="P116" s="11">
        <f t="shared" si="104"/>
        <v>2.08812820131679</v>
      </c>
      <c r="Q116" s="16">
        <f t="shared" si="105"/>
        <v>0.605557178381869</v>
      </c>
      <c r="R116" s="11">
        <f t="shared" si="106"/>
        <v>0.80117865</v>
      </c>
      <c r="S116" s="17">
        <f t="shared" si="107"/>
        <v>0.755832894925332</v>
      </c>
      <c r="T116" s="3">
        <v>0.27</v>
      </c>
      <c r="U116" s="18">
        <f t="shared" si="108"/>
        <v>0.20407488162984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0.266051749500678</v>
      </c>
      <c r="AC116" s="25">
        <f t="shared" si="110"/>
        <v>10.2321666666667</v>
      </c>
      <c r="AD116" s="1">
        <f t="shared" si="111"/>
        <v>0.29</v>
      </c>
      <c r="AE116" s="26">
        <f t="shared" si="112"/>
        <v>223.123333333333</v>
      </c>
      <c r="AF116" s="1">
        <f t="shared" si="113"/>
        <v>6074054.91542655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16.2988552732258</v>
      </c>
      <c r="E117" s="13">
        <f t="shared" si="114"/>
        <v>21.9776528983333</v>
      </c>
      <c r="F117" s="9" t="s">
        <v>107</v>
      </c>
      <c r="G117" s="6">
        <v>11</v>
      </c>
      <c r="H117" s="11">
        <f t="shared" si="99"/>
        <v>16.2988552732258</v>
      </c>
      <c r="I117" s="11">
        <f t="shared" si="100"/>
        <v>289.448855273226</v>
      </c>
      <c r="J117" s="11">
        <f t="shared" si="101"/>
        <v>0.129700412248087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6.02255171688617</v>
      </c>
      <c r="O117" s="11">
        <f t="shared" si="115"/>
        <v>3.0796614061519</v>
      </c>
      <c r="P117" s="11">
        <f t="shared" si="104"/>
        <v>0.399433353962425</v>
      </c>
      <c r="Q117" s="16">
        <f t="shared" si="105"/>
        <v>0.115835672649103</v>
      </c>
      <c r="R117" s="11">
        <f t="shared" si="106"/>
        <v>0.80117865</v>
      </c>
      <c r="S117" s="17">
        <f t="shared" si="107"/>
        <v>0.144581576966764</v>
      </c>
      <c r="T117" s="3">
        <v>0.27</v>
      </c>
      <c r="U117" s="18">
        <f t="shared" si="108"/>
        <v>0.0390370257810263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0.233984894109253</v>
      </c>
      <c r="AC117" s="25">
        <f t="shared" si="110"/>
        <v>10.2321666666667</v>
      </c>
      <c r="AD117" s="1">
        <f t="shared" si="111"/>
        <v>0.29</v>
      </c>
      <c r="AE117" s="26">
        <f t="shared" si="112"/>
        <v>223.123333333333</v>
      </c>
      <c r="AF117" s="1">
        <f t="shared" si="113"/>
        <v>5341957.34050699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11.5344010465667</v>
      </c>
      <c r="E118" s="13">
        <f t="shared" si="114"/>
        <v>16.2988552732258</v>
      </c>
      <c r="F118" s="9" t="s">
        <v>109</v>
      </c>
      <c r="G118" s="6">
        <v>12</v>
      </c>
      <c r="H118" s="11">
        <f t="shared" si="99"/>
        <v>11.5344010465667</v>
      </c>
      <c r="I118" s="11">
        <f t="shared" si="100"/>
        <v>284.684401046567</v>
      </c>
      <c r="J118" s="11">
        <f t="shared" si="101"/>
        <v>0.0738655602382839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5.44291305218948</v>
      </c>
      <c r="P118" s="11">
        <f t="shared" si="104"/>
        <v>0.402043821928244</v>
      </c>
      <c r="Q118" s="16">
        <f t="shared" si="105"/>
        <v>0.116592708359191</v>
      </c>
      <c r="R118" s="11">
        <f t="shared" si="106"/>
        <v>0.80117865</v>
      </c>
      <c r="S118" s="17">
        <f t="shared" si="107"/>
        <v>0.145526479467708</v>
      </c>
      <c r="T118" s="3">
        <v>0.27</v>
      </c>
      <c r="U118" s="18">
        <f t="shared" si="108"/>
        <v>0.039292149456281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0.234034464639355</v>
      </c>
      <c r="AC118" s="25">
        <f t="shared" si="110"/>
        <v>10.2321666666667</v>
      </c>
      <c r="AD118" s="1">
        <f t="shared" si="111"/>
        <v>0.29</v>
      </c>
      <c r="AE118" s="26">
        <f t="shared" si="112"/>
        <v>223.123333333333</v>
      </c>
      <c r="AF118" s="1">
        <f t="shared" si="113"/>
        <v>5343089.05312527</v>
      </c>
      <c r="AG118" s="1">
        <f>SUM(AF107:AF118)</f>
        <v>70543215.4686697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6.795315716</v>
      </c>
      <c r="E119" s="13">
        <f t="shared" si="114"/>
        <v>11.5344010465667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8</v>
      </c>
      <c r="E123" s="9"/>
      <c r="F123" s="9"/>
      <c r="G123" s="6">
        <v>1</v>
      </c>
      <c r="H123" s="11">
        <f t="shared" ref="H123:H134" si="116">E124</f>
        <v>8</v>
      </c>
      <c r="I123" s="11">
        <f t="shared" ref="I123:I134" si="117">H123+273.15</f>
        <v>281.15</v>
      </c>
      <c r="J123" s="11">
        <f t="shared" ref="J123:J134" si="118">EXP(($C$18*(I123-$C$16))/($C$19*I123*$C$16))</f>
        <v>0.0480520561620816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0.0250456927128002</v>
      </c>
      <c r="Q123" s="16">
        <f t="shared" ref="Q123:Q134" si="122">P123*$B$125</f>
        <v>0.00751370781384006</v>
      </c>
      <c r="R123" s="11">
        <f t="shared" ref="R123:R134" si="123">L123*$B$125</f>
        <v>0.156366</v>
      </c>
      <c r="S123" s="17">
        <f t="shared" ref="S123:S134" si="124">Q123/R123</f>
        <v>0.0480520561620816</v>
      </c>
      <c r="T123" s="3">
        <v>0.01</v>
      </c>
      <c r="U123" s="18">
        <f t="shared" ref="U123:U134" si="125">S123*T123</f>
        <v>0.000480520561620816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0.00597052056162082</v>
      </c>
      <c r="AU123" s="25">
        <f t="shared" ref="AU123:AU134" si="129">$B$123/12</f>
        <v>52.122</v>
      </c>
      <c r="AV123" s="1">
        <f t="shared" ref="AV123:AV134" si="130">$B$125</f>
        <v>0.3</v>
      </c>
      <c r="AW123" s="2">
        <f t="shared" ref="AW123:AW134" si="131">$E$10</f>
        <v>62.4</v>
      </c>
      <c r="AX123" s="1">
        <f t="shared" ref="AX123:AX134" si="132">AW123*10000*AV123*0.67*AU123*AT123</f>
        <v>39031.3809695303</v>
      </c>
    </row>
    <row r="124" s="1" customFormat="1" spans="1:50">
      <c r="A124" s="6" t="s">
        <v>108</v>
      </c>
      <c r="B124" s="6">
        <v>1</v>
      </c>
      <c r="C124" s="9">
        <v>1</v>
      </c>
      <c r="D124" s="30">
        <v>7.40414975119355</v>
      </c>
      <c r="E124" s="13">
        <f t="shared" ref="E124:E135" si="133">D123</f>
        <v>8</v>
      </c>
      <c r="F124" s="9" t="s">
        <v>107</v>
      </c>
      <c r="G124" s="6">
        <v>2</v>
      </c>
      <c r="H124" s="11">
        <f t="shared" si="116"/>
        <v>7.40414975119355</v>
      </c>
      <c r="I124" s="11">
        <f t="shared" si="117"/>
        <v>280.554149751194</v>
      </c>
      <c r="J124" s="11">
        <f t="shared" si="118"/>
        <v>0.0446445533218971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1.0173943072872</v>
      </c>
      <c r="P124" s="11">
        <f t="shared" si="121"/>
        <v>0.045421114401078</v>
      </c>
      <c r="Q124" s="16">
        <f t="shared" si="122"/>
        <v>0.0136263343203234</v>
      </c>
      <c r="R124" s="11">
        <f t="shared" si="123"/>
        <v>0.156366</v>
      </c>
      <c r="S124" s="17">
        <f t="shared" si="124"/>
        <v>0.0871438440602394</v>
      </c>
      <c r="T124" s="3">
        <v>0.01</v>
      </c>
      <c r="U124" s="18">
        <f t="shared" si="125"/>
        <v>0.000871438440602394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0.00636143844060239</v>
      </c>
      <c r="AU124" s="25">
        <f t="shared" si="129"/>
        <v>52.122</v>
      </c>
      <c r="AV124" s="1">
        <f t="shared" si="130"/>
        <v>0.3</v>
      </c>
      <c r="AW124" s="2">
        <f t="shared" si="131"/>
        <v>62.4</v>
      </c>
      <c r="AX124" s="1">
        <f t="shared" si="132"/>
        <v>41586.9478593608</v>
      </c>
    </row>
    <row r="125" s="1" customFormat="1" spans="1:50">
      <c r="A125" s="6" t="s">
        <v>70</v>
      </c>
      <c r="B125" s="6">
        <f>G10</f>
        <v>0.3</v>
      </c>
      <c r="C125" s="9">
        <v>2</v>
      </c>
      <c r="D125" s="30">
        <v>7.72085771028572</v>
      </c>
      <c r="E125" s="13">
        <f t="shared" si="133"/>
        <v>7.40414975119355</v>
      </c>
      <c r="F125" s="9" t="s">
        <v>107</v>
      </c>
      <c r="G125" s="6">
        <v>3</v>
      </c>
      <c r="H125" s="11">
        <f t="shared" si="116"/>
        <v>7.72085771028572</v>
      </c>
      <c r="I125" s="11">
        <f t="shared" si="117"/>
        <v>280.870857710286</v>
      </c>
      <c r="J125" s="11">
        <f t="shared" si="118"/>
        <v>0.0464262974776778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1.49319319288612</v>
      </c>
      <c r="P125" s="11">
        <f t="shared" si="121"/>
        <v>0.0693234313645747</v>
      </c>
      <c r="Q125" s="16">
        <f t="shared" si="122"/>
        <v>0.0207970294093724</v>
      </c>
      <c r="R125" s="11">
        <f t="shared" si="123"/>
        <v>0.156366</v>
      </c>
      <c r="S125" s="17">
        <f t="shared" si="124"/>
        <v>0.13300224735155</v>
      </c>
      <c r="T125" s="3">
        <v>0.01</v>
      </c>
      <c r="U125" s="18">
        <f t="shared" si="125"/>
        <v>0.0013300224735155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0.0068200224735155</v>
      </c>
      <c r="AU125" s="25">
        <f t="shared" si="129"/>
        <v>52.122</v>
      </c>
      <c r="AV125" s="1">
        <f t="shared" si="130"/>
        <v>0.3</v>
      </c>
      <c r="AW125" s="2">
        <f t="shared" si="131"/>
        <v>62.4</v>
      </c>
      <c r="AX125" s="1">
        <f t="shared" si="132"/>
        <v>44584.8720621904</v>
      </c>
    </row>
    <row r="126" s="1" customFormat="1" spans="1:50">
      <c r="A126" s="6"/>
      <c r="B126" s="6"/>
      <c r="C126" s="9">
        <v>3</v>
      </c>
      <c r="D126" s="30">
        <v>10.1515109618065</v>
      </c>
      <c r="E126" s="13">
        <f t="shared" si="133"/>
        <v>7.72085771028572</v>
      </c>
      <c r="F126" s="9" t="s">
        <v>107</v>
      </c>
      <c r="G126" s="6">
        <v>4</v>
      </c>
      <c r="H126" s="11">
        <f t="shared" si="116"/>
        <v>10.1515109618065</v>
      </c>
      <c r="I126" s="11">
        <f t="shared" si="117"/>
        <v>283.301510961806</v>
      </c>
      <c r="J126" s="11">
        <f t="shared" si="118"/>
        <v>0.0625080269554207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1.94508976152155</v>
      </c>
      <c r="P126" s="11">
        <f t="shared" si="121"/>
        <v>0.121583723243902</v>
      </c>
      <c r="Q126" s="16">
        <f t="shared" si="122"/>
        <v>0.0364751169731705</v>
      </c>
      <c r="R126" s="11">
        <f t="shared" si="123"/>
        <v>0.156366</v>
      </c>
      <c r="S126" s="17">
        <f t="shared" si="124"/>
        <v>0.233267570783741</v>
      </c>
      <c r="T126" s="3">
        <v>0.01</v>
      </c>
      <c r="U126" s="18">
        <f t="shared" si="125"/>
        <v>0.00233267570783741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0.00782267570783741</v>
      </c>
      <c r="AU126" s="25">
        <f t="shared" si="129"/>
        <v>52.122</v>
      </c>
      <c r="AV126" s="1">
        <f t="shared" si="130"/>
        <v>0.3</v>
      </c>
      <c r="AW126" s="2">
        <f t="shared" si="131"/>
        <v>62.4</v>
      </c>
      <c r="AX126" s="1">
        <f t="shared" si="132"/>
        <v>51139.5669108631</v>
      </c>
    </row>
    <row r="127" s="1" customFormat="1" spans="1:50">
      <c r="A127" s="6"/>
      <c r="B127" s="6"/>
      <c r="C127" s="9">
        <v>4</v>
      </c>
      <c r="D127" s="30">
        <v>16.9190346613333</v>
      </c>
      <c r="E127" s="13">
        <f t="shared" si="133"/>
        <v>10.1515109618065</v>
      </c>
      <c r="F127" s="9" t="s">
        <v>107</v>
      </c>
      <c r="G127" s="6">
        <v>5</v>
      </c>
      <c r="H127" s="11">
        <f t="shared" si="116"/>
        <v>16.9190346613333</v>
      </c>
      <c r="I127" s="11">
        <f t="shared" si="117"/>
        <v>290.069034661333</v>
      </c>
      <c r="J127" s="11">
        <f t="shared" si="118"/>
        <v>0.139372326544072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1.73233073636376</v>
      </c>
      <c r="O127" s="11">
        <f t="shared" si="134"/>
        <v>0.612395301913882</v>
      </c>
      <c r="P127" s="11">
        <f t="shared" si="121"/>
        <v>0.085350957992397</v>
      </c>
      <c r="Q127" s="16">
        <f t="shared" si="122"/>
        <v>0.0256052873977191</v>
      </c>
      <c r="R127" s="11">
        <f t="shared" si="123"/>
        <v>0.156366</v>
      </c>
      <c r="S127" s="17">
        <f t="shared" si="124"/>
        <v>0.163752269660406</v>
      </c>
      <c r="T127" s="3">
        <v>0.01</v>
      </c>
      <c r="U127" s="18">
        <f t="shared" si="125"/>
        <v>0.00163752269660406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0.001</v>
      </c>
      <c r="AF127" s="3">
        <v>0.49</v>
      </c>
      <c r="AG127" s="18">
        <f t="shared" si="126"/>
        <v>0.00049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0.00712752269660406</v>
      </c>
      <c r="AU127" s="25">
        <f t="shared" si="129"/>
        <v>52.122</v>
      </c>
      <c r="AV127" s="1">
        <f t="shared" si="130"/>
        <v>0.3</v>
      </c>
      <c r="AW127" s="2">
        <f t="shared" si="131"/>
        <v>62.4</v>
      </c>
      <c r="AX127" s="1">
        <f t="shared" si="132"/>
        <v>46595.1085619584</v>
      </c>
    </row>
    <row r="128" s="1" customFormat="1" spans="1:50">
      <c r="A128" s="6"/>
      <c r="B128" s="6"/>
      <c r="C128" s="9">
        <v>5</v>
      </c>
      <c r="D128" s="30">
        <v>19.5374616503226</v>
      </c>
      <c r="E128" s="13">
        <f t="shared" si="133"/>
        <v>16.9190346613333</v>
      </c>
      <c r="F128" s="9" t="s">
        <v>109</v>
      </c>
      <c r="G128" s="6">
        <v>6</v>
      </c>
      <c r="H128" s="11">
        <f t="shared" si="116"/>
        <v>19.5374616503226</v>
      </c>
      <c r="I128" s="11">
        <f t="shared" si="117"/>
        <v>292.687461650323</v>
      </c>
      <c r="J128" s="11">
        <f t="shared" si="118"/>
        <v>0.188188814016162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1.04826434392148</v>
      </c>
      <c r="P128" s="11">
        <f t="shared" si="121"/>
        <v>0.197271623658014</v>
      </c>
      <c r="Q128" s="16">
        <f t="shared" si="122"/>
        <v>0.0591814870974043</v>
      </c>
      <c r="R128" s="11">
        <f t="shared" si="123"/>
        <v>0.156366</v>
      </c>
      <c r="S128" s="17">
        <f t="shared" si="124"/>
        <v>0.378480533475335</v>
      </c>
      <c r="T128" s="3">
        <v>0.01</v>
      </c>
      <c r="U128" s="18">
        <f t="shared" si="125"/>
        <v>0.00378480533475335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0.001</v>
      </c>
      <c r="AF128" s="3">
        <v>0.49</v>
      </c>
      <c r="AG128" s="18">
        <f t="shared" si="126"/>
        <v>0.00049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0.00927480533475335</v>
      </c>
      <c r="AU128" s="25">
        <f t="shared" si="129"/>
        <v>52.122</v>
      </c>
      <c r="AV128" s="1">
        <f t="shared" si="130"/>
        <v>0.3</v>
      </c>
      <c r="AW128" s="2">
        <f t="shared" si="131"/>
        <v>62.4</v>
      </c>
      <c r="AX128" s="1">
        <f t="shared" si="132"/>
        <v>60632.6461324028</v>
      </c>
    </row>
    <row r="129" s="1" customFormat="1" spans="1:50">
      <c r="A129" s="6"/>
      <c r="B129" s="6"/>
      <c r="C129" s="9">
        <v>6</v>
      </c>
      <c r="D129" s="30">
        <v>21.066336458</v>
      </c>
      <c r="E129" s="13">
        <f t="shared" si="133"/>
        <v>19.5374616503226</v>
      </c>
      <c r="F129" s="9" t="s">
        <v>107</v>
      </c>
      <c r="G129" s="6">
        <v>7</v>
      </c>
      <c r="H129" s="11">
        <f t="shared" si="116"/>
        <v>21.066336458</v>
      </c>
      <c r="I129" s="11">
        <f t="shared" si="117"/>
        <v>294.216336458</v>
      </c>
      <c r="J129" s="11">
        <f t="shared" si="118"/>
        <v>0.223701965873311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1.37221272026347</v>
      </c>
      <c r="P129" s="11">
        <f t="shared" si="121"/>
        <v>0.306966683119303</v>
      </c>
      <c r="Q129" s="16">
        <f t="shared" si="122"/>
        <v>0.0920900049357908</v>
      </c>
      <c r="R129" s="11">
        <f t="shared" si="123"/>
        <v>0.156366</v>
      </c>
      <c r="S129" s="17">
        <f t="shared" si="124"/>
        <v>0.588938803421401</v>
      </c>
      <c r="T129" s="3">
        <v>0.01</v>
      </c>
      <c r="U129" s="18">
        <f t="shared" si="125"/>
        <v>0.00588938803421401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0.015839388034214</v>
      </c>
      <c r="AU129" s="25">
        <f t="shared" si="129"/>
        <v>52.122</v>
      </c>
      <c r="AV129" s="1">
        <f t="shared" si="130"/>
        <v>0.3</v>
      </c>
      <c r="AW129" s="2">
        <f t="shared" si="131"/>
        <v>62.4</v>
      </c>
      <c r="AX129" s="1">
        <f t="shared" si="132"/>
        <v>103547.619057155</v>
      </c>
    </row>
    <row r="130" s="1" customFormat="1" spans="1:50">
      <c r="A130" s="6"/>
      <c r="B130" s="6"/>
      <c r="C130" s="9">
        <v>7</v>
      </c>
      <c r="D130" s="30">
        <v>24.4261731135484</v>
      </c>
      <c r="E130" s="13">
        <f t="shared" si="133"/>
        <v>21.066336458</v>
      </c>
      <c r="F130" s="9" t="s">
        <v>107</v>
      </c>
      <c r="G130" s="6">
        <v>8</v>
      </c>
      <c r="H130" s="11">
        <f t="shared" si="116"/>
        <v>24.4261731135484</v>
      </c>
      <c r="I130" s="11">
        <f t="shared" si="117"/>
        <v>297.576173113548</v>
      </c>
      <c r="J130" s="11">
        <f t="shared" si="118"/>
        <v>0.325046452026014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1.58646603714417</v>
      </c>
      <c r="P130" s="11">
        <f t="shared" si="121"/>
        <v>0.515675156633483</v>
      </c>
      <c r="Q130" s="16">
        <f t="shared" si="122"/>
        <v>0.154702546990045</v>
      </c>
      <c r="R130" s="11">
        <f t="shared" si="123"/>
        <v>0.156366</v>
      </c>
      <c r="S130" s="17">
        <f t="shared" si="124"/>
        <v>0.989361798537053</v>
      </c>
      <c r="T130" s="3">
        <v>0.01</v>
      </c>
      <c r="U130" s="18">
        <f t="shared" si="125"/>
        <v>0.00989361798537053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0.0198436179853705</v>
      </c>
      <c r="AU130" s="25">
        <f t="shared" si="129"/>
        <v>52.122</v>
      </c>
      <c r="AV130" s="1">
        <f t="shared" si="130"/>
        <v>0.3</v>
      </c>
      <c r="AW130" s="2">
        <f t="shared" si="131"/>
        <v>62.4</v>
      </c>
      <c r="AX130" s="1">
        <f t="shared" si="132"/>
        <v>129724.670639198</v>
      </c>
    </row>
    <row r="131" s="1" customFormat="1" spans="1:50">
      <c r="A131" s="6"/>
      <c r="B131" s="6"/>
      <c r="C131" s="9">
        <v>8</v>
      </c>
      <c r="D131" s="30">
        <v>24.5268020809677</v>
      </c>
      <c r="E131" s="13">
        <f t="shared" si="133"/>
        <v>24.4261731135484</v>
      </c>
      <c r="F131" s="9" t="s">
        <v>107</v>
      </c>
      <c r="G131" s="6">
        <v>9</v>
      </c>
      <c r="H131" s="11">
        <f t="shared" si="116"/>
        <v>24.5268020809677</v>
      </c>
      <c r="I131" s="11">
        <f t="shared" si="117"/>
        <v>297.676802080968</v>
      </c>
      <c r="J131" s="11">
        <f t="shared" si="118"/>
        <v>0.328661758771045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1.59201088051068</v>
      </c>
      <c r="P131" s="11">
        <f t="shared" si="121"/>
        <v>0.523233095971281</v>
      </c>
      <c r="Q131" s="16">
        <f t="shared" si="122"/>
        <v>0.156969928791384</v>
      </c>
      <c r="R131" s="11">
        <f t="shared" si="123"/>
        <v>0.156366</v>
      </c>
      <c r="S131" s="17">
        <f t="shared" si="124"/>
        <v>1.00386227691048</v>
      </c>
      <c r="T131" s="3">
        <v>0.01</v>
      </c>
      <c r="U131" s="18">
        <f t="shared" si="125"/>
        <v>0.0100386227691048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6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0.0155286227691048</v>
      </c>
      <c r="AU131" s="25">
        <f t="shared" si="129"/>
        <v>52.122</v>
      </c>
      <c r="AV131" s="1">
        <f t="shared" si="130"/>
        <v>0.3</v>
      </c>
      <c r="AW131" s="2">
        <f t="shared" si="131"/>
        <v>62.4</v>
      </c>
      <c r="AX131" s="1">
        <f t="shared" si="132"/>
        <v>101516.037835822</v>
      </c>
    </row>
    <row r="132" s="1" customFormat="1" spans="1:50">
      <c r="A132" s="6"/>
      <c r="B132" s="6"/>
      <c r="C132" s="9">
        <v>9</v>
      </c>
      <c r="D132" s="30">
        <v>21.9776528983333</v>
      </c>
      <c r="E132" s="13">
        <f t="shared" si="133"/>
        <v>24.5268020809677</v>
      </c>
      <c r="F132" s="9" t="s">
        <v>107</v>
      </c>
      <c r="G132" s="6">
        <v>10</v>
      </c>
      <c r="H132" s="11">
        <f t="shared" si="116"/>
        <v>21.9776528983333</v>
      </c>
      <c r="I132" s="11">
        <f t="shared" si="117"/>
        <v>295.127652898333</v>
      </c>
      <c r="J132" s="11">
        <f t="shared" si="118"/>
        <v>0.247770924792266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1.5899977845394</v>
      </c>
      <c r="P132" s="11">
        <f t="shared" si="121"/>
        <v>0.393955221492982</v>
      </c>
      <c r="Q132" s="16">
        <f t="shared" si="122"/>
        <v>0.118186566447894</v>
      </c>
      <c r="R132" s="11">
        <f t="shared" si="123"/>
        <v>0.156366</v>
      </c>
      <c r="S132" s="17">
        <f t="shared" si="124"/>
        <v>0.755832894925332</v>
      </c>
      <c r="T132" s="3">
        <v>0.01</v>
      </c>
      <c r="U132" s="18">
        <f t="shared" si="125"/>
        <v>0.00755832894925332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0.0130483289492533</v>
      </c>
      <c r="AU132" s="25">
        <f t="shared" si="129"/>
        <v>52.122</v>
      </c>
      <c r="AV132" s="1">
        <f t="shared" si="130"/>
        <v>0.3</v>
      </c>
      <c r="AW132" s="2">
        <f t="shared" si="131"/>
        <v>62.4</v>
      </c>
      <c r="AX132" s="1">
        <f t="shared" si="132"/>
        <v>85301.4897072558</v>
      </c>
    </row>
    <row r="133" s="1" customFormat="1" spans="1:50">
      <c r="A133" s="6"/>
      <c r="B133" s="6"/>
      <c r="C133" s="9">
        <v>10</v>
      </c>
      <c r="D133" s="30">
        <v>16.2988552732258</v>
      </c>
      <c r="E133" s="13">
        <f t="shared" si="133"/>
        <v>21.9776528983333</v>
      </c>
      <c r="F133" s="9" t="s">
        <v>107</v>
      </c>
      <c r="G133" s="6">
        <v>11</v>
      </c>
      <c r="H133" s="11">
        <f t="shared" si="116"/>
        <v>16.2988552732258</v>
      </c>
      <c r="I133" s="11">
        <f t="shared" si="117"/>
        <v>289.448855273226</v>
      </c>
      <c r="J133" s="11">
        <f t="shared" si="118"/>
        <v>0.129700412248087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1.1362404348941</v>
      </c>
      <c r="O133" s="11">
        <f t="shared" si="134"/>
        <v>0.581022128152321</v>
      </c>
      <c r="P133" s="11">
        <f t="shared" si="121"/>
        <v>0.0753588095466168</v>
      </c>
      <c r="Q133" s="16">
        <f t="shared" si="122"/>
        <v>0.022607642863985</v>
      </c>
      <c r="R133" s="11">
        <f t="shared" si="123"/>
        <v>0.156366</v>
      </c>
      <c r="S133" s="17">
        <f t="shared" si="124"/>
        <v>0.144581576966764</v>
      </c>
      <c r="T133" s="3">
        <v>0.01</v>
      </c>
      <c r="U133" s="18">
        <f t="shared" si="125"/>
        <v>0.00144581576966764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0.00693581576966764</v>
      </c>
      <c r="AU133" s="25">
        <f t="shared" si="129"/>
        <v>52.122</v>
      </c>
      <c r="AV133" s="1">
        <f t="shared" si="130"/>
        <v>0.3</v>
      </c>
      <c r="AW133" s="2">
        <f t="shared" si="131"/>
        <v>62.4</v>
      </c>
      <c r="AX133" s="1">
        <f t="shared" si="132"/>
        <v>45341.8533352949</v>
      </c>
    </row>
    <row r="134" s="1" customFormat="1" spans="1:51">
      <c r="A134" s="6"/>
      <c r="B134" s="6"/>
      <c r="C134" s="9">
        <v>11</v>
      </c>
      <c r="D134" s="30">
        <v>11.5344010465667</v>
      </c>
      <c r="E134" s="13">
        <f t="shared" si="133"/>
        <v>16.2988552732258</v>
      </c>
      <c r="F134" s="9" t="s">
        <v>109</v>
      </c>
      <c r="G134" s="6">
        <v>12</v>
      </c>
      <c r="H134" s="11">
        <f t="shared" si="116"/>
        <v>11.5344010465667</v>
      </c>
      <c r="I134" s="11">
        <f t="shared" si="117"/>
        <v>284.684401046567</v>
      </c>
      <c r="J134" s="11">
        <f t="shared" si="118"/>
        <v>0.0738655602382839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1.0268833186057</v>
      </c>
      <c r="P134" s="11">
        <f t="shared" si="121"/>
        <v>0.0758513116281585</v>
      </c>
      <c r="Q134" s="16">
        <f t="shared" si="122"/>
        <v>0.0227553934884476</v>
      </c>
      <c r="R134" s="11">
        <f t="shared" si="123"/>
        <v>0.156366</v>
      </c>
      <c r="S134" s="17">
        <f t="shared" si="124"/>
        <v>0.145526479467708</v>
      </c>
      <c r="T134" s="3">
        <v>0.01</v>
      </c>
      <c r="U134" s="18">
        <f t="shared" si="125"/>
        <v>0.00145526479467708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0.00694526479467708</v>
      </c>
      <c r="AU134" s="25">
        <f t="shared" si="129"/>
        <v>52.122</v>
      </c>
      <c r="AV134" s="1">
        <f t="shared" si="130"/>
        <v>0.3</v>
      </c>
      <c r="AW134" s="2">
        <f t="shared" si="131"/>
        <v>62.4</v>
      </c>
      <c r="AX134" s="1">
        <f t="shared" si="132"/>
        <v>45403.6249163702</v>
      </c>
      <c r="AY134" s="1">
        <f>SUM(AX123:AX134)</f>
        <v>794405.817987402</v>
      </c>
    </row>
    <row r="135" s="1" customFormat="1" spans="1:46">
      <c r="A135" s="6"/>
      <c r="B135" s="6"/>
      <c r="C135" s="9">
        <v>12</v>
      </c>
      <c r="D135" s="30">
        <v>6.795315716</v>
      </c>
      <c r="E135" s="13">
        <f t="shared" si="133"/>
        <v>11.5344010465667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8</v>
      </c>
      <c r="E139" s="9"/>
      <c r="F139" s="9"/>
      <c r="G139" s="6">
        <v>1</v>
      </c>
      <c r="H139" s="11">
        <f t="shared" ref="H139:H150" si="135">E140</f>
        <v>8</v>
      </c>
      <c r="I139" s="11">
        <f t="shared" ref="I139:I150" si="136">H139+273.15</f>
        <v>281.15</v>
      </c>
      <c r="J139" s="11">
        <f t="shared" ref="J139:J150" si="137">EXP(($C$18*(I139-$C$16))/($C$19*I139*$C$16))</f>
        <v>0.0480520561620816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0.0136804203893446</v>
      </c>
      <c r="Q139" s="16">
        <f t="shared" ref="Q139:Q150" si="141">P139*$B$125</f>
        <v>0.00410412611680339</v>
      </c>
      <c r="R139" s="11">
        <f t="shared" ref="R139:R150" si="142">L139*$B$125</f>
        <v>0.08541</v>
      </c>
      <c r="S139" s="17">
        <f t="shared" ref="S139:S150" si="143">Q139/R139</f>
        <v>0.0480520561620816</v>
      </c>
      <c r="T139" s="3">
        <v>0.01</v>
      </c>
      <c r="U139" s="18">
        <f t="shared" ref="U139:U150" si="144">S139*T139</f>
        <v>0.000480520561620816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0.00597052056162082</v>
      </c>
      <c r="AU139" s="25">
        <f t="shared" ref="AU139:AU150" si="148">$B$139/12</f>
        <v>28.47</v>
      </c>
      <c r="AV139" s="1">
        <f t="shared" ref="AV139:AV150" si="149">$B$125</f>
        <v>0.3</v>
      </c>
      <c r="AW139" s="2">
        <f t="shared" ref="AW139:AW150" si="150">$E$11</f>
        <v>0.1</v>
      </c>
      <c r="AX139" s="1">
        <f t="shared" ref="AX139:AX150" si="151">AW139*10000*AV139*0.67*AU139*AT139</f>
        <v>34.1661247982583</v>
      </c>
      <c r="AZ139" s="2">
        <f t="shared" ref="AZ139:AZ150" si="152">$E$12</f>
        <v>2.1</v>
      </c>
      <c r="BA139" s="1">
        <f t="shared" ref="BA139:BA150" si="153">AZ139*10000*AV139*0.67*AU139*AT139</f>
        <v>717.488620763424</v>
      </c>
    </row>
    <row r="140" s="1" customFormat="1" spans="1:53">
      <c r="A140" s="6" t="s">
        <v>108</v>
      </c>
      <c r="B140" s="6">
        <v>1</v>
      </c>
      <c r="C140" s="9">
        <v>1</v>
      </c>
      <c r="D140" s="30">
        <v>7.40414975119355</v>
      </c>
      <c r="E140" s="13">
        <f t="shared" ref="E140:E151" si="154">D139</f>
        <v>8</v>
      </c>
      <c r="F140" s="9" t="s">
        <v>107</v>
      </c>
      <c r="G140" s="6">
        <v>2</v>
      </c>
      <c r="H140" s="11">
        <f t="shared" si="135"/>
        <v>7.40414975119355</v>
      </c>
      <c r="I140" s="11">
        <f t="shared" si="136"/>
        <v>280.554149751194</v>
      </c>
      <c r="J140" s="11">
        <f t="shared" si="137"/>
        <v>0.0446445533218971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0.555719579610655</v>
      </c>
      <c r="P140" s="11">
        <f t="shared" si="140"/>
        <v>0.0248098524039502</v>
      </c>
      <c r="Q140" s="16">
        <f t="shared" si="141"/>
        <v>0.00744295572118505</v>
      </c>
      <c r="R140" s="11">
        <f t="shared" si="142"/>
        <v>0.08541</v>
      </c>
      <c r="S140" s="17">
        <f t="shared" si="143"/>
        <v>0.0871438440602394</v>
      </c>
      <c r="T140" s="3">
        <v>0.01</v>
      </c>
      <c r="U140" s="18">
        <f t="shared" si="144"/>
        <v>0.000871438440602394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0.00636143844060239</v>
      </c>
      <c r="AU140" s="25">
        <f t="shared" si="148"/>
        <v>28.47</v>
      </c>
      <c r="AV140" s="1">
        <f t="shared" si="149"/>
        <v>0.3</v>
      </c>
      <c r="AW140" s="2">
        <f t="shared" si="150"/>
        <v>0.1</v>
      </c>
      <c r="AX140" s="1">
        <f t="shared" si="151"/>
        <v>36.403140633194</v>
      </c>
      <c r="AZ140" s="2">
        <f t="shared" si="152"/>
        <v>2.1</v>
      </c>
      <c r="BA140" s="1">
        <f t="shared" si="153"/>
        <v>764.465953297074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30">
        <v>7.72085771028572</v>
      </c>
      <c r="E141" s="13">
        <f t="shared" si="154"/>
        <v>7.40414975119355</v>
      </c>
      <c r="F141" s="9" t="s">
        <v>107</v>
      </c>
      <c r="G141" s="6">
        <v>3</v>
      </c>
      <c r="H141" s="11">
        <f t="shared" si="135"/>
        <v>7.72085771028572</v>
      </c>
      <c r="I141" s="11">
        <f t="shared" si="136"/>
        <v>280.870857710286</v>
      </c>
      <c r="J141" s="11">
        <f t="shared" si="137"/>
        <v>0.0464262974776778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0.815609727206705</v>
      </c>
      <c r="P141" s="11">
        <f t="shared" si="140"/>
        <v>0.0378657398209861</v>
      </c>
      <c r="Q141" s="16">
        <f t="shared" si="141"/>
        <v>0.0113597219462958</v>
      </c>
      <c r="R141" s="11">
        <f t="shared" si="142"/>
        <v>0.08541</v>
      </c>
      <c r="S141" s="17">
        <f t="shared" si="143"/>
        <v>0.13300224735155</v>
      </c>
      <c r="T141" s="3">
        <v>0.01</v>
      </c>
      <c r="U141" s="18">
        <f t="shared" si="144"/>
        <v>0.0013300224735155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0.0068200224735155</v>
      </c>
      <c r="AU141" s="25">
        <f t="shared" si="148"/>
        <v>28.47</v>
      </c>
      <c r="AV141" s="1">
        <f t="shared" si="149"/>
        <v>0.3</v>
      </c>
      <c r="AW141" s="2">
        <f t="shared" si="150"/>
        <v>0.1</v>
      </c>
      <c r="AX141" s="1">
        <f t="shared" si="151"/>
        <v>39.0273740040182</v>
      </c>
      <c r="AZ141" s="2">
        <f t="shared" si="152"/>
        <v>2.1</v>
      </c>
      <c r="BA141" s="1">
        <f t="shared" si="153"/>
        <v>819.574854084383</v>
      </c>
    </row>
    <row r="142" s="1" customFormat="1" spans="1:53">
      <c r="A142" s="6"/>
      <c r="B142" s="6"/>
      <c r="C142" s="9">
        <v>3</v>
      </c>
      <c r="D142" s="30">
        <v>10.1515109618065</v>
      </c>
      <c r="E142" s="13">
        <f t="shared" si="154"/>
        <v>7.72085771028572</v>
      </c>
      <c r="F142" s="9" t="s">
        <v>107</v>
      </c>
      <c r="G142" s="6">
        <v>4</v>
      </c>
      <c r="H142" s="11">
        <f t="shared" si="135"/>
        <v>10.1515109618065</v>
      </c>
      <c r="I142" s="11">
        <f t="shared" si="136"/>
        <v>283.301510961806</v>
      </c>
      <c r="J142" s="11">
        <f t="shared" si="137"/>
        <v>0.0625080269554207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1.06244398738572</v>
      </c>
      <c r="P142" s="11">
        <f t="shared" si="140"/>
        <v>0.0664112774021312</v>
      </c>
      <c r="Q142" s="16">
        <f t="shared" si="141"/>
        <v>0.0199233832206393</v>
      </c>
      <c r="R142" s="11">
        <f t="shared" si="142"/>
        <v>0.08541</v>
      </c>
      <c r="S142" s="17">
        <f t="shared" si="143"/>
        <v>0.233267570783741</v>
      </c>
      <c r="T142" s="3">
        <v>0.01</v>
      </c>
      <c r="U142" s="18">
        <f t="shared" si="144"/>
        <v>0.00233267570783741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0.00782267570783741</v>
      </c>
      <c r="AU142" s="25">
        <f t="shared" si="148"/>
        <v>28.47</v>
      </c>
      <c r="AV142" s="1">
        <f t="shared" si="149"/>
        <v>0.3</v>
      </c>
      <c r="AW142" s="2">
        <f t="shared" si="150"/>
        <v>0.1</v>
      </c>
      <c r="AX142" s="1">
        <f t="shared" si="151"/>
        <v>44.7650270578284</v>
      </c>
      <c r="AZ142" s="2">
        <f t="shared" si="152"/>
        <v>2.1</v>
      </c>
      <c r="BA142" s="1">
        <f t="shared" si="153"/>
        <v>940.065568214396</v>
      </c>
    </row>
    <row r="143" s="1" customFormat="1" spans="1:53">
      <c r="A143" s="6"/>
      <c r="B143" s="6"/>
      <c r="C143" s="9">
        <v>4</v>
      </c>
      <c r="D143" s="30">
        <v>16.9190346613333</v>
      </c>
      <c r="E143" s="13">
        <f t="shared" si="154"/>
        <v>10.1515109618065</v>
      </c>
      <c r="F143" s="9" t="s">
        <v>107</v>
      </c>
      <c r="G143" s="6">
        <v>5</v>
      </c>
      <c r="H143" s="11">
        <f t="shared" si="135"/>
        <v>16.9190346613333</v>
      </c>
      <c r="I143" s="11">
        <f t="shared" si="136"/>
        <v>290.069034661333</v>
      </c>
      <c r="J143" s="11">
        <f t="shared" si="137"/>
        <v>0.139372326544072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0.946231074484408</v>
      </c>
      <c r="O143" s="11">
        <f t="shared" si="155"/>
        <v>0.334501635499179</v>
      </c>
      <c r="P143" s="11">
        <f t="shared" si="140"/>
        <v>0.0466202711723177</v>
      </c>
      <c r="Q143" s="16">
        <f t="shared" si="141"/>
        <v>0.0139860813516953</v>
      </c>
      <c r="R143" s="11">
        <f t="shared" si="142"/>
        <v>0.08541</v>
      </c>
      <c r="S143" s="17">
        <f t="shared" si="143"/>
        <v>0.163752269660406</v>
      </c>
      <c r="T143" s="3">
        <v>0.01</v>
      </c>
      <c r="U143" s="18">
        <f t="shared" si="144"/>
        <v>0.00163752269660406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0.001</v>
      </c>
      <c r="AF143" s="3">
        <v>0.49</v>
      </c>
      <c r="AG143" s="18">
        <f t="shared" si="145"/>
        <v>0.00049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0.00712752269660406</v>
      </c>
      <c r="AU143" s="25">
        <f t="shared" si="148"/>
        <v>28.47</v>
      </c>
      <c r="AV143" s="1">
        <f t="shared" si="149"/>
        <v>0.3</v>
      </c>
      <c r="AW143" s="2">
        <f t="shared" si="150"/>
        <v>0.1</v>
      </c>
      <c r="AX143" s="1">
        <f t="shared" si="151"/>
        <v>40.7870348056358</v>
      </c>
      <c r="AZ143" s="2">
        <f t="shared" si="152"/>
        <v>2.1</v>
      </c>
      <c r="BA143" s="1">
        <f t="shared" si="153"/>
        <v>856.527730918353</v>
      </c>
    </row>
    <row r="144" s="1" customFormat="1" spans="1:53">
      <c r="A144" s="6"/>
      <c r="B144" s="6"/>
      <c r="C144" s="9">
        <v>5</v>
      </c>
      <c r="D144" s="30">
        <v>19.5374616503226</v>
      </c>
      <c r="E144" s="13">
        <f t="shared" si="154"/>
        <v>16.9190346613333</v>
      </c>
      <c r="F144" s="9" t="s">
        <v>109</v>
      </c>
      <c r="G144" s="6">
        <v>6</v>
      </c>
      <c r="H144" s="11">
        <f t="shared" si="135"/>
        <v>19.5374616503226</v>
      </c>
      <c r="I144" s="11">
        <f t="shared" si="136"/>
        <v>292.687461650323</v>
      </c>
      <c r="J144" s="11">
        <f t="shared" si="137"/>
        <v>0.188188814016162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0.572581364326861</v>
      </c>
      <c r="P144" s="11">
        <f t="shared" si="140"/>
        <v>0.107753407880428</v>
      </c>
      <c r="Q144" s="16">
        <f t="shared" si="141"/>
        <v>0.0323260223641284</v>
      </c>
      <c r="R144" s="11">
        <f t="shared" si="142"/>
        <v>0.08541</v>
      </c>
      <c r="S144" s="17">
        <f t="shared" si="143"/>
        <v>0.378480533475335</v>
      </c>
      <c r="T144" s="3">
        <v>0.01</v>
      </c>
      <c r="U144" s="18">
        <f t="shared" si="144"/>
        <v>0.00378480533475335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0.001</v>
      </c>
      <c r="AF144" s="3">
        <v>0.49</v>
      </c>
      <c r="AG144" s="18">
        <f t="shared" si="145"/>
        <v>0.00049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0.00927480533475335</v>
      </c>
      <c r="AU144" s="25">
        <f t="shared" si="148"/>
        <v>28.47</v>
      </c>
      <c r="AV144" s="1">
        <f t="shared" si="149"/>
        <v>0.3</v>
      </c>
      <c r="AW144" s="2">
        <f t="shared" si="150"/>
        <v>0.1</v>
      </c>
      <c r="AX144" s="1">
        <f t="shared" si="151"/>
        <v>53.074795283966</v>
      </c>
      <c r="AZ144" s="2">
        <f t="shared" si="152"/>
        <v>2.1</v>
      </c>
      <c r="BA144" s="1">
        <f t="shared" si="153"/>
        <v>1114.57070096329</v>
      </c>
    </row>
    <row r="145" s="1" customFormat="1" spans="1:53">
      <c r="A145" s="6"/>
      <c r="B145" s="6"/>
      <c r="C145" s="9">
        <v>6</v>
      </c>
      <c r="D145" s="30">
        <v>21.066336458</v>
      </c>
      <c r="E145" s="13">
        <f t="shared" si="154"/>
        <v>19.5374616503226</v>
      </c>
      <c r="F145" s="9" t="s">
        <v>107</v>
      </c>
      <c r="G145" s="6">
        <v>7</v>
      </c>
      <c r="H145" s="11">
        <f t="shared" si="135"/>
        <v>21.066336458</v>
      </c>
      <c r="I145" s="11">
        <f t="shared" si="136"/>
        <v>294.216336458</v>
      </c>
      <c r="J145" s="11">
        <f t="shared" si="137"/>
        <v>0.223701965873311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0.749527956446434</v>
      </c>
      <c r="P145" s="11">
        <f t="shared" si="140"/>
        <v>0.167670877334073</v>
      </c>
      <c r="Q145" s="16">
        <f t="shared" si="141"/>
        <v>0.0503012632002219</v>
      </c>
      <c r="R145" s="11">
        <f t="shared" si="142"/>
        <v>0.08541</v>
      </c>
      <c r="S145" s="17">
        <f t="shared" si="143"/>
        <v>0.588938803421401</v>
      </c>
      <c r="T145" s="3">
        <v>0.01</v>
      </c>
      <c r="U145" s="18">
        <f t="shared" si="144"/>
        <v>0.00588938803421401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0.005</v>
      </c>
      <c r="AF145" s="3">
        <v>0.49</v>
      </c>
      <c r="AG145" s="18">
        <f t="shared" si="145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0.015839388034214</v>
      </c>
      <c r="AU145" s="25">
        <f t="shared" si="148"/>
        <v>28.47</v>
      </c>
      <c r="AV145" s="1">
        <f t="shared" si="149"/>
        <v>0.3</v>
      </c>
      <c r="AW145" s="2">
        <f t="shared" si="150"/>
        <v>0.1</v>
      </c>
      <c r="AX145" s="1">
        <f t="shared" si="151"/>
        <v>90.6404228441486</v>
      </c>
      <c r="AZ145" s="2">
        <f t="shared" si="152"/>
        <v>2.1</v>
      </c>
      <c r="BA145" s="1">
        <f t="shared" si="153"/>
        <v>1903.44887972712</v>
      </c>
    </row>
    <row r="146" s="1" customFormat="1" spans="1:53">
      <c r="A146" s="6"/>
      <c r="B146" s="6"/>
      <c r="C146" s="9">
        <v>7</v>
      </c>
      <c r="D146" s="30">
        <v>24.4261731135484</v>
      </c>
      <c r="E146" s="13">
        <f t="shared" si="154"/>
        <v>21.066336458</v>
      </c>
      <c r="F146" s="9" t="s">
        <v>107</v>
      </c>
      <c r="G146" s="6">
        <v>8</v>
      </c>
      <c r="H146" s="11">
        <f t="shared" si="135"/>
        <v>24.4261731135484</v>
      </c>
      <c r="I146" s="11">
        <f t="shared" si="136"/>
        <v>297.576173113548</v>
      </c>
      <c r="J146" s="11">
        <f t="shared" si="137"/>
        <v>0.325046452026014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0.866557079112361</v>
      </c>
      <c r="P146" s="11">
        <f t="shared" si="140"/>
        <v>0.281671304043499</v>
      </c>
      <c r="Q146" s="16">
        <f t="shared" si="141"/>
        <v>0.0845013912130497</v>
      </c>
      <c r="R146" s="11">
        <f t="shared" si="142"/>
        <v>0.08541</v>
      </c>
      <c r="S146" s="17">
        <f t="shared" si="143"/>
        <v>0.989361798537054</v>
      </c>
      <c r="T146" s="3">
        <v>0.01</v>
      </c>
      <c r="U146" s="18">
        <f t="shared" si="144"/>
        <v>0.00989361798537054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0.005</v>
      </c>
      <c r="AF146" s="3">
        <v>0.49</v>
      </c>
      <c r="AG146" s="18">
        <f t="shared" si="145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0.0198436179853705</v>
      </c>
      <c r="AU146" s="25">
        <f t="shared" si="148"/>
        <v>28.47</v>
      </c>
      <c r="AV146" s="1">
        <f t="shared" si="149"/>
        <v>0.3</v>
      </c>
      <c r="AW146" s="2">
        <f t="shared" si="150"/>
        <v>0.1</v>
      </c>
      <c r="AX146" s="1">
        <f t="shared" si="151"/>
        <v>113.554508612743</v>
      </c>
      <c r="AZ146" s="2">
        <f t="shared" si="152"/>
        <v>2.1</v>
      </c>
      <c r="BA146" s="1">
        <f t="shared" si="153"/>
        <v>2384.64468086761</v>
      </c>
    </row>
    <row r="147" s="1" customFormat="1" spans="1:53">
      <c r="A147" s="6"/>
      <c r="B147" s="6"/>
      <c r="C147" s="9">
        <v>8</v>
      </c>
      <c r="D147" s="30">
        <v>24.5268020809677</v>
      </c>
      <c r="E147" s="13">
        <f t="shared" si="154"/>
        <v>24.4261731135484</v>
      </c>
      <c r="F147" s="9" t="s">
        <v>107</v>
      </c>
      <c r="G147" s="6">
        <v>9</v>
      </c>
      <c r="H147" s="11">
        <f t="shared" si="135"/>
        <v>24.5268020809677</v>
      </c>
      <c r="I147" s="11">
        <f t="shared" si="136"/>
        <v>297.676802080968</v>
      </c>
      <c r="J147" s="11">
        <f t="shared" si="137"/>
        <v>0.328661758771045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0.869585775068861</v>
      </c>
      <c r="P147" s="11">
        <f t="shared" si="140"/>
        <v>0.285799590236414</v>
      </c>
      <c r="Q147" s="16">
        <f t="shared" si="141"/>
        <v>0.0857398770709243</v>
      </c>
      <c r="R147" s="11">
        <f t="shared" si="142"/>
        <v>0.08541</v>
      </c>
      <c r="S147" s="17">
        <f t="shared" si="143"/>
        <v>1.00386227691048</v>
      </c>
      <c r="T147" s="3">
        <v>0.01</v>
      </c>
      <c r="U147" s="18">
        <f t="shared" si="144"/>
        <v>0.0100386227691048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0.001</v>
      </c>
      <c r="AF147" s="3">
        <v>0.49</v>
      </c>
      <c r="AG147" s="18">
        <f t="shared" si="145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0.0155286227691048</v>
      </c>
      <c r="AU147" s="25">
        <f t="shared" si="148"/>
        <v>28.47</v>
      </c>
      <c r="AV147" s="1">
        <f t="shared" si="149"/>
        <v>0.3</v>
      </c>
      <c r="AW147" s="2">
        <f t="shared" si="150"/>
        <v>0.1</v>
      </c>
      <c r="AX147" s="1">
        <f t="shared" si="151"/>
        <v>88.8620779375192</v>
      </c>
      <c r="AZ147" s="2">
        <f t="shared" si="152"/>
        <v>2.1</v>
      </c>
      <c r="BA147" s="1">
        <f t="shared" si="153"/>
        <v>1866.1036366879</v>
      </c>
    </row>
    <row r="148" s="1" customFormat="1" spans="1:53">
      <c r="A148" s="6"/>
      <c r="B148" s="6"/>
      <c r="C148" s="9">
        <v>9</v>
      </c>
      <c r="D148" s="30">
        <v>21.9776528983333</v>
      </c>
      <c r="E148" s="13">
        <f t="shared" si="154"/>
        <v>24.5268020809677</v>
      </c>
      <c r="F148" s="9" t="s">
        <v>107</v>
      </c>
      <c r="G148" s="6">
        <v>10</v>
      </c>
      <c r="H148" s="11">
        <f t="shared" si="135"/>
        <v>21.9776528983333</v>
      </c>
      <c r="I148" s="11">
        <f t="shared" si="136"/>
        <v>295.127652898333</v>
      </c>
      <c r="J148" s="11">
        <f t="shared" si="137"/>
        <v>0.247770924792266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0.868486184832447</v>
      </c>
      <c r="P148" s="11">
        <f t="shared" si="140"/>
        <v>0.215185625185242</v>
      </c>
      <c r="Q148" s="16">
        <f t="shared" si="141"/>
        <v>0.0645556875555726</v>
      </c>
      <c r="R148" s="11">
        <f t="shared" si="142"/>
        <v>0.08541</v>
      </c>
      <c r="S148" s="17">
        <f t="shared" si="143"/>
        <v>0.755832894925332</v>
      </c>
      <c r="T148" s="3">
        <v>0.01</v>
      </c>
      <c r="U148" s="18">
        <f t="shared" si="144"/>
        <v>0.00755832894925332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0.0130483289492533</v>
      </c>
      <c r="AU148" s="25">
        <f t="shared" si="148"/>
        <v>28.47</v>
      </c>
      <c r="AV148" s="1">
        <f t="shared" si="149"/>
        <v>0.3</v>
      </c>
      <c r="AW148" s="2">
        <f t="shared" si="150"/>
        <v>0.1</v>
      </c>
      <c r="AX148" s="1">
        <f t="shared" si="151"/>
        <v>74.6686709622337</v>
      </c>
      <c r="AZ148" s="2">
        <f t="shared" si="152"/>
        <v>2.1</v>
      </c>
      <c r="BA148" s="1">
        <f t="shared" si="153"/>
        <v>1568.04209020691</v>
      </c>
    </row>
    <row r="149" s="1" customFormat="1" spans="1:53">
      <c r="A149" s="6"/>
      <c r="B149" s="6"/>
      <c r="C149" s="9">
        <v>10</v>
      </c>
      <c r="D149" s="30">
        <v>16.2988552732258</v>
      </c>
      <c r="E149" s="13">
        <f t="shared" si="154"/>
        <v>21.9776528983333</v>
      </c>
      <c r="F149" s="9" t="s">
        <v>107</v>
      </c>
      <c r="G149" s="6">
        <v>11</v>
      </c>
      <c r="H149" s="11">
        <f t="shared" si="135"/>
        <v>16.2988552732258</v>
      </c>
      <c r="I149" s="11">
        <f t="shared" si="136"/>
        <v>289.448855273226</v>
      </c>
      <c r="J149" s="11">
        <f t="shared" si="137"/>
        <v>0.129700412248087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0.620635531664845</v>
      </c>
      <c r="O149" s="11">
        <f t="shared" si="155"/>
        <v>0.31736502798236</v>
      </c>
      <c r="P149" s="11">
        <f t="shared" si="140"/>
        <v>0.0411623749624377</v>
      </c>
      <c r="Q149" s="16">
        <f t="shared" si="141"/>
        <v>0.0123487124887313</v>
      </c>
      <c r="R149" s="11">
        <f t="shared" si="142"/>
        <v>0.08541</v>
      </c>
      <c r="S149" s="17">
        <f t="shared" si="143"/>
        <v>0.144581576966764</v>
      </c>
      <c r="T149" s="3">
        <v>0.01</v>
      </c>
      <c r="U149" s="18">
        <f t="shared" si="144"/>
        <v>0.00144581576966764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0.00693581576966764</v>
      </c>
      <c r="AU149" s="25">
        <f t="shared" si="148"/>
        <v>28.47</v>
      </c>
      <c r="AV149" s="1">
        <f t="shared" si="149"/>
        <v>0.3</v>
      </c>
      <c r="AW149" s="2">
        <f t="shared" si="150"/>
        <v>0.1</v>
      </c>
      <c r="AX149" s="1">
        <f t="shared" si="151"/>
        <v>39.68999766745</v>
      </c>
      <c r="AZ149" s="2">
        <f t="shared" si="152"/>
        <v>2.1</v>
      </c>
      <c r="BA149" s="1">
        <f t="shared" si="153"/>
        <v>833.48995101645</v>
      </c>
    </row>
    <row r="150" s="1" customFormat="1" spans="1:54">
      <c r="A150" s="6"/>
      <c r="B150" s="6"/>
      <c r="C150" s="9">
        <v>11</v>
      </c>
      <c r="D150" s="30">
        <v>11.5344010465667</v>
      </c>
      <c r="E150" s="13">
        <f t="shared" si="154"/>
        <v>16.2988552732258</v>
      </c>
      <c r="F150" s="9" t="s">
        <v>109</v>
      </c>
      <c r="G150" s="6">
        <v>12</v>
      </c>
      <c r="H150" s="11">
        <f t="shared" si="135"/>
        <v>11.5344010465667</v>
      </c>
      <c r="I150" s="11">
        <f t="shared" si="136"/>
        <v>284.684401046567</v>
      </c>
      <c r="J150" s="11">
        <f t="shared" si="137"/>
        <v>0.0738655602382839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0.560902653019923</v>
      </c>
      <c r="P150" s="11">
        <f t="shared" si="140"/>
        <v>0.0414313887044563</v>
      </c>
      <c r="Q150" s="16">
        <f t="shared" si="141"/>
        <v>0.0124294166113369</v>
      </c>
      <c r="R150" s="11">
        <f t="shared" si="142"/>
        <v>0.08541</v>
      </c>
      <c r="S150" s="17">
        <f t="shared" si="143"/>
        <v>0.145526479467708</v>
      </c>
      <c r="T150" s="3">
        <v>0.01</v>
      </c>
      <c r="U150" s="18">
        <f t="shared" si="144"/>
        <v>0.00145526479467708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0.00694526479467708</v>
      </c>
      <c r="AU150" s="25">
        <f t="shared" si="148"/>
        <v>28.47</v>
      </c>
      <c r="AV150" s="1">
        <f t="shared" si="149"/>
        <v>0.3</v>
      </c>
      <c r="AW150" s="2">
        <f t="shared" si="150"/>
        <v>0.1</v>
      </c>
      <c r="AX150" s="1">
        <f t="shared" si="151"/>
        <v>39.7440694295957</v>
      </c>
      <c r="AY150" s="1">
        <f>SUM(AX139:AX150)</f>
        <v>695.383244036591</v>
      </c>
      <c r="AZ150" s="2">
        <f t="shared" si="152"/>
        <v>2.1</v>
      </c>
      <c r="BA150" s="1">
        <f t="shared" si="153"/>
        <v>834.62545802151</v>
      </c>
      <c r="BB150" s="1">
        <f>SUM(BA139:BA150)</f>
        <v>14603.0481247684</v>
      </c>
    </row>
    <row r="151" s="1" customFormat="1" spans="1:46">
      <c r="A151" s="6"/>
      <c r="B151" s="6"/>
      <c r="C151" s="9">
        <v>12</v>
      </c>
      <c r="D151" s="30">
        <v>6.795315716</v>
      </c>
      <c r="E151" s="13">
        <f t="shared" si="154"/>
        <v>11.5344010465667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E17" sqref="E1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1022.2</v>
      </c>
      <c r="F3" s="3">
        <v>734.672</v>
      </c>
      <c r="G3" s="3">
        <v>0.18</v>
      </c>
      <c r="L3" s="2"/>
    </row>
    <row r="4" s="1" customFormat="1" spans="1:12">
      <c r="A4" s="4"/>
      <c r="B4" s="5" t="s">
        <v>40</v>
      </c>
      <c r="C4" s="3"/>
      <c r="D4" s="3"/>
      <c r="E4" s="3">
        <v>17.7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50.4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1460</v>
      </c>
      <c r="F7" s="3">
        <v>91.104</v>
      </c>
      <c r="G7" s="3">
        <v>0.18</v>
      </c>
      <c r="L7" s="2"/>
    </row>
    <row r="8" s="1" customFormat="1" spans="1:12">
      <c r="A8" s="4"/>
      <c r="B8" s="5" t="s">
        <v>44</v>
      </c>
      <c r="C8" s="3"/>
      <c r="D8" s="3"/>
      <c r="E8" s="3">
        <v>114.2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4897.3</v>
      </c>
      <c r="F9" s="3">
        <v>122.786</v>
      </c>
      <c r="G9" s="3">
        <v>0.45</v>
      </c>
      <c r="L9" s="2"/>
    </row>
    <row r="10" s="1" customFormat="1" spans="1:12">
      <c r="A10" s="4" t="s">
        <v>46</v>
      </c>
      <c r="B10" s="5"/>
      <c r="C10" s="3"/>
      <c r="D10" s="3"/>
      <c r="E10" s="3">
        <v>30.6</v>
      </c>
      <c r="F10" s="3">
        <v>625.464</v>
      </c>
      <c r="G10" s="3">
        <v>0.3</v>
      </c>
      <c r="L10" s="2"/>
    </row>
    <row r="11" s="1" customFormat="1" spans="1:12">
      <c r="A11" s="4" t="s">
        <v>47</v>
      </c>
      <c r="B11" s="5"/>
      <c r="C11" s="3"/>
      <c r="D11" s="3"/>
      <c r="E11" s="3">
        <v>34.9</v>
      </c>
      <c r="F11" s="3">
        <v>341.64</v>
      </c>
      <c r="G11" s="3">
        <v>0.33</v>
      </c>
      <c r="L11" s="2"/>
    </row>
    <row r="12" s="1" customFormat="1" spans="1:12">
      <c r="A12" s="4" t="s">
        <v>48</v>
      </c>
      <c r="B12" s="5"/>
      <c r="C12" s="3"/>
      <c r="D12" s="3"/>
      <c r="E12" s="3">
        <v>60.7</v>
      </c>
      <c r="F12" s="3">
        <v>341.64</v>
      </c>
      <c r="G12" s="3">
        <v>0.33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144909994.774956</v>
      </c>
      <c r="J16" s="7" t="s">
        <v>35</v>
      </c>
      <c r="K16" s="7">
        <f>I16/(10000*1000)</f>
        <v>14.4909994774956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89750510.3388629</v>
      </c>
      <c r="J17" s="7" t="s">
        <v>35</v>
      </c>
      <c r="K17" s="7">
        <f>I17/(10000*1000)</f>
        <v>8.97505103388629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10</v>
      </c>
      <c r="E29" s="9"/>
      <c r="F29" s="9"/>
      <c r="G29" s="6">
        <v>1</v>
      </c>
      <c r="H29" s="11">
        <f t="shared" ref="H29:H40" si="0">E30</f>
        <v>10</v>
      </c>
      <c r="I29" s="11">
        <f t="shared" ref="I29:I40" si="1">H29+273.15</f>
        <v>283.15</v>
      </c>
      <c r="J29" s="11">
        <f t="shared" ref="J29:J40" si="2">EXP(($C$18*(I29-$C$16))/($C$19*I29*$C$16))</f>
        <v>0.0613689768727766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0.0609644530335568</v>
      </c>
      <c r="Q29" s="16">
        <f t="shared" ref="Q29:Q40" si="6">P29*$B$31</f>
        <v>0.00792537889436239</v>
      </c>
      <c r="R29" s="11">
        <f t="shared" ref="R29:R40" si="7">L29*$B$31</f>
        <v>0.129143083333333</v>
      </c>
      <c r="S29" s="17">
        <f t="shared" ref="S29:S40" si="8">Q29/R29</f>
        <v>0.0613689768727767</v>
      </c>
      <c r="T29" s="3">
        <v>0.01</v>
      </c>
      <c r="U29" s="18">
        <f t="shared" ref="U29:U40" si="9">S29*T29</f>
        <v>0.000613689768727767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0.0225136897687278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1.475</v>
      </c>
      <c r="AU29" s="1">
        <f t="shared" ref="AU29:AU40" si="17">AT29*10000*AS29*0.67*AR29*AQ29</f>
        <v>2873.32433800479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9.9104903386129</v>
      </c>
      <c r="E30" s="13">
        <f t="shared" ref="E30:E41" si="18">D29</f>
        <v>10</v>
      </c>
      <c r="F30" s="9" t="s">
        <v>107</v>
      </c>
      <c r="G30" s="6">
        <v>2</v>
      </c>
      <c r="H30" s="11">
        <f t="shared" si="0"/>
        <v>9.9104903386129</v>
      </c>
      <c r="I30" s="11">
        <f t="shared" si="1"/>
        <v>283.060490338613</v>
      </c>
      <c r="J30" s="11">
        <f t="shared" si="2"/>
        <v>0.0607052649507972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1.92585221363311</v>
      </c>
      <c r="P30" s="11">
        <f t="shared" si="5"/>
        <v>0.116909368884677</v>
      </c>
      <c r="Q30" s="16">
        <f t="shared" si="6"/>
        <v>0.015198217955008</v>
      </c>
      <c r="R30" s="11">
        <f t="shared" si="7"/>
        <v>0.129143083333333</v>
      </c>
      <c r="S30" s="17">
        <f t="shared" si="8"/>
        <v>0.117685109900773</v>
      </c>
      <c r="T30" s="3">
        <v>0.01</v>
      </c>
      <c r="U30" s="18">
        <f t="shared" si="9"/>
        <v>0.00117685109900773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0.0230768510990077</v>
      </c>
      <c r="AR30" s="25">
        <f t="shared" si="15"/>
        <v>99.3408333333333</v>
      </c>
      <c r="AS30" s="1">
        <f t="shared" si="16"/>
        <v>0.13</v>
      </c>
      <c r="AT30" s="2">
        <f>$E$4/12</f>
        <v>1.475</v>
      </c>
      <c r="AU30" s="1">
        <f t="shared" si="17"/>
        <v>2945.19817002162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11.0795385238214</v>
      </c>
      <c r="E31" s="13">
        <f t="shared" si="18"/>
        <v>9.9104903386129</v>
      </c>
      <c r="F31" s="9" t="s">
        <v>107</v>
      </c>
      <c r="G31" s="6">
        <v>3</v>
      </c>
      <c r="H31" s="11">
        <f t="shared" si="0"/>
        <v>11.0795385238214</v>
      </c>
      <c r="I31" s="11">
        <f t="shared" si="1"/>
        <v>284.229538523821</v>
      </c>
      <c r="J31" s="11">
        <f t="shared" si="2"/>
        <v>0.0699312033804001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2.80235117808176</v>
      </c>
      <c r="P31" s="11">
        <f t="shared" si="5"/>
        <v>0.19597179017774</v>
      </c>
      <c r="Q31" s="16">
        <f t="shared" si="6"/>
        <v>0.0254763327231061</v>
      </c>
      <c r="R31" s="11">
        <f t="shared" si="7"/>
        <v>0.129143083333333</v>
      </c>
      <c r="S31" s="17">
        <f t="shared" si="8"/>
        <v>0.197272142382948</v>
      </c>
      <c r="T31" s="3">
        <v>0.01</v>
      </c>
      <c r="U31" s="18">
        <f t="shared" si="9"/>
        <v>0.00197272142382948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0.0238727214238295</v>
      </c>
      <c r="AR31" s="25">
        <f t="shared" si="15"/>
        <v>99.3408333333333</v>
      </c>
      <c r="AS31" s="1">
        <f t="shared" si="16"/>
        <v>0.13</v>
      </c>
      <c r="AT31" s="2">
        <f>$E$4/12</f>
        <v>1.475</v>
      </c>
      <c r="AU31" s="1">
        <f t="shared" si="17"/>
        <v>3046.77163921735</v>
      </c>
    </row>
    <row r="32" s="1" customFormat="1" spans="1:47">
      <c r="A32" s="6"/>
      <c r="B32" s="6"/>
      <c r="C32" s="9">
        <v>3</v>
      </c>
      <c r="D32" s="12">
        <v>13.2494759532258</v>
      </c>
      <c r="E32" s="13">
        <f t="shared" si="18"/>
        <v>11.0795385238214</v>
      </c>
      <c r="F32" s="9" t="s">
        <v>107</v>
      </c>
      <c r="G32" s="6">
        <v>4</v>
      </c>
      <c r="H32" s="11">
        <f t="shared" si="0"/>
        <v>13.2494759532258</v>
      </c>
      <c r="I32" s="11">
        <f t="shared" si="1"/>
        <v>286.399475953226</v>
      </c>
      <c r="J32" s="11">
        <f t="shared" si="2"/>
        <v>0.0906551055148627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3.59978772123736</v>
      </c>
      <c r="P32" s="11">
        <f t="shared" si="5"/>
        <v>0.32633913569988</v>
      </c>
      <c r="Q32" s="16">
        <f t="shared" si="6"/>
        <v>0.0424240876409844</v>
      </c>
      <c r="R32" s="11">
        <f t="shared" si="7"/>
        <v>0.129143083333333</v>
      </c>
      <c r="S32" s="17">
        <f t="shared" si="8"/>
        <v>0.328504528047259</v>
      </c>
      <c r="T32" s="3">
        <v>0.01</v>
      </c>
      <c r="U32" s="18">
        <f t="shared" si="9"/>
        <v>0.00328504528047259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0.0327350452804726</v>
      </c>
      <c r="AR32" s="25">
        <f t="shared" si="15"/>
        <v>99.3408333333333</v>
      </c>
      <c r="AS32" s="1">
        <f t="shared" si="16"/>
        <v>0.13</v>
      </c>
      <c r="AT32" s="2">
        <f>$E$4/12</f>
        <v>1.475</v>
      </c>
      <c r="AU32" s="1">
        <f t="shared" si="17"/>
        <v>4177.83150057974</v>
      </c>
    </row>
    <row r="33" s="1" customFormat="1" spans="1:47">
      <c r="A33" s="6"/>
      <c r="B33" s="6"/>
      <c r="C33" s="9">
        <v>4</v>
      </c>
      <c r="D33" s="12">
        <v>16.2234307893333</v>
      </c>
      <c r="E33" s="13">
        <f t="shared" si="18"/>
        <v>13.2494759532258</v>
      </c>
      <c r="F33" s="9" t="s">
        <v>107</v>
      </c>
      <c r="G33" s="6">
        <v>5</v>
      </c>
      <c r="H33" s="11">
        <f t="shared" si="0"/>
        <v>16.2234307893333</v>
      </c>
      <c r="I33" s="11">
        <f t="shared" si="1"/>
        <v>289.373430789333</v>
      </c>
      <c r="J33" s="11">
        <f t="shared" si="2"/>
        <v>0.12856817761404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3.1097761562606</v>
      </c>
      <c r="O33" s="11">
        <f t="shared" si="19"/>
        <v>1.15708076261021</v>
      </c>
      <c r="P33" s="11">
        <f t="shared" si="5"/>
        <v>0.148763765001058</v>
      </c>
      <c r="Q33" s="16">
        <f t="shared" si="6"/>
        <v>0.0193392894501376</v>
      </c>
      <c r="R33" s="11">
        <f t="shared" si="7"/>
        <v>0.129143083333333</v>
      </c>
      <c r="S33" s="17">
        <f t="shared" si="8"/>
        <v>0.149750872837848</v>
      </c>
      <c r="T33" s="3">
        <v>0.01</v>
      </c>
      <c r="U33" s="18">
        <f t="shared" si="9"/>
        <v>0.00149750872837848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0.0309475087283785</v>
      </c>
      <c r="AR33" s="25">
        <f t="shared" si="15"/>
        <v>99.3408333333333</v>
      </c>
      <c r="AS33" s="1">
        <f t="shared" si="16"/>
        <v>0.13</v>
      </c>
      <c r="AT33" s="2">
        <f>$E$4/12</f>
        <v>1.475</v>
      </c>
      <c r="AU33" s="1">
        <f t="shared" si="17"/>
        <v>3949.69598245869</v>
      </c>
    </row>
    <row r="34" s="1" customFormat="1" spans="1:47">
      <c r="A34" s="6"/>
      <c r="B34" s="6"/>
      <c r="C34" s="9">
        <v>5</v>
      </c>
      <c r="D34" s="12">
        <v>18.9005686529032</v>
      </c>
      <c r="E34" s="13">
        <f t="shared" si="18"/>
        <v>16.2234307893333</v>
      </c>
      <c r="F34" s="9" t="s">
        <v>109</v>
      </c>
      <c r="G34" s="6">
        <v>6</v>
      </c>
      <c r="H34" s="11">
        <f t="shared" si="0"/>
        <v>18.9005686529032</v>
      </c>
      <c r="I34" s="11">
        <f t="shared" si="1"/>
        <v>292.050568652903</v>
      </c>
      <c r="J34" s="11">
        <f t="shared" si="2"/>
        <v>0.175019725981596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2.00172533094248</v>
      </c>
      <c r="P34" s="11">
        <f t="shared" si="5"/>
        <v>0.350341418911973</v>
      </c>
      <c r="Q34" s="16">
        <f t="shared" si="6"/>
        <v>0.0455443844585565</v>
      </c>
      <c r="R34" s="11">
        <f t="shared" si="7"/>
        <v>0.129143083333333</v>
      </c>
      <c r="S34" s="17">
        <f t="shared" si="8"/>
        <v>0.352666076130467</v>
      </c>
      <c r="T34" s="3">
        <v>0.01</v>
      </c>
      <c r="U34" s="18">
        <f t="shared" si="9"/>
        <v>0.00352666076130467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0.0329766607613047</v>
      </c>
      <c r="AR34" s="25">
        <f t="shared" si="15"/>
        <v>99.3408333333333</v>
      </c>
      <c r="AS34" s="1">
        <f t="shared" si="16"/>
        <v>0.13</v>
      </c>
      <c r="AT34" s="2">
        <f>$E$4/12</f>
        <v>1.475</v>
      </c>
      <c r="AU34" s="1">
        <f t="shared" si="17"/>
        <v>4208.66783387939</v>
      </c>
    </row>
    <row r="35" s="1" customFormat="1" spans="1:47">
      <c r="A35" s="6"/>
      <c r="B35" s="6"/>
      <c r="C35" s="9">
        <v>6</v>
      </c>
      <c r="D35" s="12">
        <v>20.8690795623333</v>
      </c>
      <c r="E35" s="13">
        <f t="shared" si="18"/>
        <v>18.9005686529032</v>
      </c>
      <c r="F35" s="9" t="s">
        <v>107</v>
      </c>
      <c r="G35" s="6">
        <v>7</v>
      </c>
      <c r="H35" s="11">
        <f t="shared" si="0"/>
        <v>20.8690795623333</v>
      </c>
      <c r="I35" s="11">
        <f t="shared" si="1"/>
        <v>294.019079562333</v>
      </c>
      <c r="J35" s="11">
        <f t="shared" si="2"/>
        <v>0.218789911913083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2.64479224536384</v>
      </c>
      <c r="P35" s="11">
        <f t="shared" si="5"/>
        <v>0.578653862391561</v>
      </c>
      <c r="Q35" s="16">
        <f t="shared" si="6"/>
        <v>0.0752250021109029</v>
      </c>
      <c r="R35" s="11">
        <f t="shared" si="7"/>
        <v>0.129143083333333</v>
      </c>
      <c r="S35" s="17">
        <f t="shared" si="8"/>
        <v>0.582493465149338</v>
      </c>
      <c r="T35" s="3">
        <v>0.01</v>
      </c>
      <c r="U35" s="18">
        <f t="shared" si="9"/>
        <v>0.00582493465149338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0.0352749346514934</v>
      </c>
      <c r="AR35" s="25">
        <f t="shared" si="15"/>
        <v>99.3408333333333</v>
      </c>
      <c r="AS35" s="1">
        <f t="shared" si="16"/>
        <v>0.13</v>
      </c>
      <c r="AT35" s="2">
        <f>$E$4/12</f>
        <v>1.475</v>
      </c>
      <c r="AU35" s="1">
        <f t="shared" si="17"/>
        <v>4501.98653782871</v>
      </c>
    </row>
    <row r="36" s="1" customFormat="1" spans="1:47">
      <c r="A36" s="6"/>
      <c r="B36" s="6"/>
      <c r="C36" s="9">
        <v>7</v>
      </c>
      <c r="D36" s="12">
        <v>20.267630583871</v>
      </c>
      <c r="E36" s="13">
        <f t="shared" si="18"/>
        <v>20.8690795623333</v>
      </c>
      <c r="F36" s="9" t="s">
        <v>107</v>
      </c>
      <c r="G36" s="6">
        <v>8</v>
      </c>
      <c r="H36" s="11">
        <f t="shared" si="0"/>
        <v>20.267630583871</v>
      </c>
      <c r="I36" s="11">
        <f t="shared" si="1"/>
        <v>293.417630583871</v>
      </c>
      <c r="J36" s="11">
        <f t="shared" si="2"/>
        <v>0.204430945421762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3.05954671630561</v>
      </c>
      <c r="P36" s="11">
        <f t="shared" si="5"/>
        <v>0.625466027776404</v>
      </c>
      <c r="Q36" s="16">
        <f t="shared" si="6"/>
        <v>0.0813105836109326</v>
      </c>
      <c r="R36" s="11">
        <f t="shared" si="7"/>
        <v>0.129143083333333</v>
      </c>
      <c r="S36" s="17">
        <f t="shared" si="8"/>
        <v>0.62961624821254</v>
      </c>
      <c r="T36" s="3">
        <v>0.01</v>
      </c>
      <c r="U36" s="18">
        <f t="shared" si="9"/>
        <v>0.0062961624821254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0.0357461624821254</v>
      </c>
      <c r="AR36" s="25">
        <f t="shared" si="15"/>
        <v>99.3408333333333</v>
      </c>
      <c r="AS36" s="1">
        <f t="shared" si="16"/>
        <v>0.13</v>
      </c>
      <c r="AT36" s="2">
        <f>$E$4/12</f>
        <v>1.475</v>
      </c>
      <c r="AU36" s="1">
        <f t="shared" si="17"/>
        <v>4562.12729700275</v>
      </c>
    </row>
    <row r="37" s="1" customFormat="1" spans="1:47">
      <c r="A37" s="6"/>
      <c r="B37" s="6"/>
      <c r="C37" s="9">
        <v>8</v>
      </c>
      <c r="D37" s="12">
        <v>20.7111101135484</v>
      </c>
      <c r="E37" s="13">
        <f t="shared" si="18"/>
        <v>20.267630583871</v>
      </c>
      <c r="F37" s="9" t="s">
        <v>107</v>
      </c>
      <c r="G37" s="6">
        <v>9</v>
      </c>
      <c r="H37" s="11">
        <f t="shared" si="0"/>
        <v>20.7111101135484</v>
      </c>
      <c r="I37" s="11">
        <f t="shared" si="1"/>
        <v>293.861110113548</v>
      </c>
      <c r="J37" s="11">
        <f t="shared" si="2"/>
        <v>0.21492945606351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3.42748902186254</v>
      </c>
      <c r="P37" s="11">
        <f t="shared" si="5"/>
        <v>0.736668351132568</v>
      </c>
      <c r="Q37" s="16">
        <f t="shared" si="6"/>
        <v>0.0957668856472338</v>
      </c>
      <c r="R37" s="11">
        <f t="shared" si="7"/>
        <v>0.129143083333333</v>
      </c>
      <c r="S37" s="17">
        <f t="shared" si="8"/>
        <v>0.741556444026109</v>
      </c>
      <c r="T37" s="3">
        <v>0.01</v>
      </c>
      <c r="U37" s="18">
        <f t="shared" si="9"/>
        <v>0.00741556444026109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0.0368655644402611</v>
      </c>
      <c r="AR37" s="25">
        <f t="shared" si="15"/>
        <v>99.3408333333333</v>
      </c>
      <c r="AS37" s="1">
        <f t="shared" si="16"/>
        <v>0.13</v>
      </c>
      <c r="AT37" s="2">
        <f>$E$4/12</f>
        <v>1.475</v>
      </c>
      <c r="AU37" s="1">
        <f t="shared" si="17"/>
        <v>4704.9917018765</v>
      </c>
    </row>
    <row r="38" s="1" customFormat="1" spans="1:47">
      <c r="A38" s="6"/>
      <c r="B38" s="6"/>
      <c r="C38" s="9">
        <v>9</v>
      </c>
      <c r="D38" s="12">
        <v>20.1828340053333</v>
      </c>
      <c r="E38" s="13">
        <f t="shared" si="18"/>
        <v>20.7111101135484</v>
      </c>
      <c r="F38" s="9" t="s">
        <v>107</v>
      </c>
      <c r="G38" s="6">
        <v>10</v>
      </c>
      <c r="H38" s="11">
        <f t="shared" si="0"/>
        <v>20.1828340053333</v>
      </c>
      <c r="I38" s="11">
        <f t="shared" si="1"/>
        <v>293.332834005333</v>
      </c>
      <c r="J38" s="11">
        <f t="shared" si="2"/>
        <v>0.202479248157272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3.68422900406331</v>
      </c>
      <c r="P38" s="11">
        <f t="shared" si="5"/>
        <v>0.745979918781955</v>
      </c>
      <c r="Q38" s="16">
        <f t="shared" si="6"/>
        <v>0.0969773894416541</v>
      </c>
      <c r="R38" s="11">
        <f t="shared" si="7"/>
        <v>0.129143083333333</v>
      </c>
      <c r="S38" s="17">
        <f t="shared" si="8"/>
        <v>0.750929797698452</v>
      </c>
      <c r="T38" s="3">
        <v>0.01</v>
      </c>
      <c r="U38" s="18">
        <f t="shared" si="9"/>
        <v>0.00750929797698452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0.0369592979769845</v>
      </c>
      <c r="AR38" s="25">
        <f t="shared" si="15"/>
        <v>99.3408333333333</v>
      </c>
      <c r="AS38" s="1">
        <f t="shared" si="16"/>
        <v>0.13</v>
      </c>
      <c r="AT38" s="2">
        <f>$E$4/12</f>
        <v>1.475</v>
      </c>
      <c r="AU38" s="1">
        <f t="shared" si="17"/>
        <v>4716.95450562486</v>
      </c>
    </row>
    <row r="39" s="1" customFormat="1" spans="1:47">
      <c r="A39" s="6"/>
      <c r="B39" s="6"/>
      <c r="C39" s="9">
        <v>10</v>
      </c>
      <c r="D39" s="12">
        <v>17.0073202306452</v>
      </c>
      <c r="E39" s="13">
        <f t="shared" si="18"/>
        <v>20.1828340053333</v>
      </c>
      <c r="F39" s="9" t="s">
        <v>107</v>
      </c>
      <c r="G39" s="6">
        <v>11</v>
      </c>
      <c r="H39" s="11">
        <f t="shared" si="0"/>
        <v>17.0073202306452</v>
      </c>
      <c r="I39" s="11">
        <f t="shared" si="1"/>
        <v>290.157320230645</v>
      </c>
      <c r="J39" s="11">
        <f t="shared" si="2"/>
        <v>0.140803086693884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2.79133663101729</v>
      </c>
      <c r="O39" s="11">
        <f t="shared" si="19"/>
        <v>1.1403207875974</v>
      </c>
      <c r="P39" s="11">
        <f t="shared" si="5"/>
        <v>0.160560686714915</v>
      </c>
      <c r="Q39" s="16">
        <f t="shared" si="6"/>
        <v>0.0208728892729389</v>
      </c>
      <c r="R39" s="11">
        <f t="shared" si="7"/>
        <v>0.129143083333333</v>
      </c>
      <c r="S39" s="17">
        <f t="shared" si="8"/>
        <v>0.161626071905559</v>
      </c>
      <c r="T39" s="3">
        <v>0.01</v>
      </c>
      <c r="U39" s="18">
        <f t="shared" si="9"/>
        <v>0.00161626071905559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0.0235162607190556</v>
      </c>
      <c r="AR39" s="25">
        <f t="shared" si="15"/>
        <v>99.3408333333333</v>
      </c>
      <c r="AS39" s="1">
        <f t="shared" si="16"/>
        <v>0.13</v>
      </c>
      <c r="AT39" s="2">
        <f>$E$4/12</f>
        <v>1.475</v>
      </c>
      <c r="AU39" s="1">
        <f t="shared" si="17"/>
        <v>3001.27810932107</v>
      </c>
    </row>
    <row r="40" s="1" customFormat="1" spans="1:48">
      <c r="A40" s="6"/>
      <c r="B40" s="6"/>
      <c r="C40" s="9">
        <v>11</v>
      </c>
      <c r="D40" s="12">
        <v>12.7759739750667</v>
      </c>
      <c r="E40" s="13">
        <f t="shared" si="18"/>
        <v>17.0073202306452</v>
      </c>
      <c r="F40" s="9" t="s">
        <v>109</v>
      </c>
      <c r="G40" s="6">
        <v>12</v>
      </c>
      <c r="H40" s="11">
        <f t="shared" si="0"/>
        <v>12.7759739750667</v>
      </c>
      <c r="I40" s="11">
        <f t="shared" si="1"/>
        <v>285.925973975067</v>
      </c>
      <c r="J40" s="11">
        <f t="shared" si="2"/>
        <v>0.0856922015092189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1.97316843421582</v>
      </c>
      <c r="P40" s="11">
        <f t="shared" si="5"/>
        <v>0.169085147076452</v>
      </c>
      <c r="Q40" s="16">
        <f t="shared" si="6"/>
        <v>0.0219810691199387</v>
      </c>
      <c r="R40" s="11">
        <f t="shared" si="7"/>
        <v>0.129143083333333</v>
      </c>
      <c r="S40" s="17">
        <f t="shared" si="8"/>
        <v>0.170207095514385</v>
      </c>
      <c r="T40" s="3">
        <v>0.01</v>
      </c>
      <c r="U40" s="18">
        <f t="shared" si="9"/>
        <v>0.00170207095514385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0.0236020709551438</v>
      </c>
      <c r="AR40" s="25">
        <f t="shared" si="15"/>
        <v>99.3408333333333</v>
      </c>
      <c r="AS40" s="1">
        <f t="shared" si="16"/>
        <v>0.13</v>
      </c>
      <c r="AT40" s="2">
        <f>$E$4/12</f>
        <v>1.475</v>
      </c>
      <c r="AU40" s="1">
        <f t="shared" si="17"/>
        <v>3012.22969665904</v>
      </c>
      <c r="AV40" s="1">
        <f>SUM(AU29:AU40)</f>
        <v>45701.0573124745</v>
      </c>
    </row>
    <row r="41" s="1" customFormat="1" spans="1:46">
      <c r="A41" s="6"/>
      <c r="B41" s="6"/>
      <c r="C41" s="9">
        <v>12</v>
      </c>
      <c r="D41" s="12">
        <v>9.78905191054839</v>
      </c>
      <c r="E41" s="13">
        <f t="shared" si="18"/>
        <v>12.7759739750667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734.672</v>
      </c>
      <c r="C44" s="9" t="s">
        <v>106</v>
      </c>
      <c r="D44" s="10">
        <v>10</v>
      </c>
      <c r="E44" s="9"/>
      <c r="F44" s="9"/>
      <c r="G44" s="6">
        <v>1</v>
      </c>
      <c r="H44" s="11">
        <f t="shared" ref="H44:H55" si="20">E45</f>
        <v>10</v>
      </c>
      <c r="I44" s="11">
        <f t="shared" ref="I44:I55" si="21">H44+273.15</f>
        <v>283.15</v>
      </c>
      <c r="J44" s="11">
        <f t="shared" ref="J44:J55" si="22">EXP(($C$18*(I44-$C$16))/($C$19*I44*$C$16))</f>
        <v>0.0613689768727766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107</v>
      </c>
      <c r="N44" s="6"/>
      <c r="O44" s="11">
        <f>L44</f>
        <v>0.612226666666667</v>
      </c>
      <c r="P44" s="11">
        <f t="shared" ref="P44:P55" si="25">O44*J44</f>
        <v>0.0375717241475638</v>
      </c>
      <c r="Q44" s="16">
        <f t="shared" ref="Q44:Q55" si="26">P44*$B$46</f>
        <v>0.00676291034656148</v>
      </c>
      <c r="R44" s="11">
        <f t="shared" ref="R44:R55" si="27">L44*$B$46</f>
        <v>0.1102008</v>
      </c>
      <c r="S44" s="17">
        <f t="shared" ref="S44:S55" si="28">Q44/R44</f>
        <v>0.0613689768727766</v>
      </c>
      <c r="T44" s="3">
        <v>0.01</v>
      </c>
      <c r="U44" s="18">
        <f t="shared" ref="U44:U55" si="29">S44*T44</f>
        <v>0.000613689768727766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0.0197136897687278</v>
      </c>
      <c r="AR44" s="25">
        <f t="shared" ref="AR44:AR55" si="35">$B$44/12</f>
        <v>61.2226666666667</v>
      </c>
      <c r="AS44" s="1">
        <f t="shared" ref="AS44:AS55" si="36">$B$46</f>
        <v>0.18</v>
      </c>
      <c r="AT44" s="2">
        <f>$E$3/12</f>
        <v>85.1833333333333</v>
      </c>
      <c r="AU44" s="1">
        <f t="shared" ref="AU44:AU55" si="37">AT44*10000*AS44*0.67*AR44*AQ44</f>
        <v>123988.697680136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9.9104903386129</v>
      </c>
      <c r="E45" s="13">
        <f t="shared" ref="E45:E56" si="38">D44</f>
        <v>10</v>
      </c>
      <c r="F45" s="9" t="s">
        <v>107</v>
      </c>
      <c r="G45" s="6">
        <v>2</v>
      </c>
      <c r="H45" s="11">
        <f t="shared" si="20"/>
        <v>9.9104903386129</v>
      </c>
      <c r="I45" s="11">
        <f t="shared" si="21"/>
        <v>283.060490338613</v>
      </c>
      <c r="J45" s="11">
        <f t="shared" si="22"/>
        <v>0.0607052649507972</v>
      </c>
      <c r="K45" s="11">
        <f t="shared" si="23"/>
        <v>61.2226666666667</v>
      </c>
      <c r="L45" s="11">
        <f t="shared" si="24"/>
        <v>0.612226666666667</v>
      </c>
      <c r="M45" s="6" t="s">
        <v>107</v>
      </c>
      <c r="N45" s="6"/>
      <c r="O45" s="11">
        <f t="shared" ref="O45:O55" si="39">L45+O44-P44-N45</f>
        <v>1.18688160918577</v>
      </c>
      <c r="P45" s="11">
        <f t="shared" si="25"/>
        <v>0.0720499625508508</v>
      </c>
      <c r="Q45" s="16">
        <f t="shared" si="26"/>
        <v>0.0129689932591531</v>
      </c>
      <c r="R45" s="11">
        <f t="shared" si="27"/>
        <v>0.1102008</v>
      </c>
      <c r="S45" s="17">
        <f t="shared" si="28"/>
        <v>0.117685109900773</v>
      </c>
      <c r="T45" s="3">
        <v>0.01</v>
      </c>
      <c r="U45" s="18">
        <f t="shared" si="29"/>
        <v>0.00117685109900773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0.0202768510990077</v>
      </c>
      <c r="AR45" s="25">
        <f t="shared" si="35"/>
        <v>61.2226666666667</v>
      </c>
      <c r="AS45" s="1">
        <f t="shared" si="36"/>
        <v>0.18</v>
      </c>
      <c r="AT45" s="2">
        <f>$E$3/12</f>
        <v>85.1833333333333</v>
      </c>
      <c r="AU45" s="1">
        <f t="shared" si="37"/>
        <v>127530.685037368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11.0795385238214</v>
      </c>
      <c r="E46" s="13">
        <f t="shared" si="38"/>
        <v>9.9104903386129</v>
      </c>
      <c r="F46" s="9" t="s">
        <v>107</v>
      </c>
      <c r="G46" s="6">
        <v>3</v>
      </c>
      <c r="H46" s="11">
        <f t="shared" si="20"/>
        <v>11.0795385238214</v>
      </c>
      <c r="I46" s="11">
        <f t="shared" si="21"/>
        <v>284.229538523821</v>
      </c>
      <c r="J46" s="11">
        <f t="shared" si="22"/>
        <v>0.0699312033804001</v>
      </c>
      <c r="K46" s="11">
        <f t="shared" si="23"/>
        <v>61.2226666666667</v>
      </c>
      <c r="L46" s="11">
        <f t="shared" si="24"/>
        <v>0.612226666666667</v>
      </c>
      <c r="M46" s="6" t="s">
        <v>107</v>
      </c>
      <c r="N46" s="6"/>
      <c r="O46" s="11">
        <f t="shared" si="39"/>
        <v>1.72705831330159</v>
      </c>
      <c r="P46" s="11">
        <f t="shared" si="25"/>
        <v>0.120775266157304</v>
      </c>
      <c r="Q46" s="16">
        <f t="shared" si="26"/>
        <v>0.0217395479083147</v>
      </c>
      <c r="R46" s="11">
        <f t="shared" si="27"/>
        <v>0.1102008</v>
      </c>
      <c r="S46" s="17">
        <f t="shared" si="28"/>
        <v>0.197272142382947</v>
      </c>
      <c r="T46" s="3">
        <v>0.01</v>
      </c>
      <c r="U46" s="18">
        <f t="shared" si="29"/>
        <v>0.00197272142382947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0.0210727214238295</v>
      </c>
      <c r="AR46" s="25">
        <f t="shared" si="35"/>
        <v>61.2226666666667</v>
      </c>
      <c r="AS46" s="1">
        <f t="shared" si="36"/>
        <v>0.18</v>
      </c>
      <c r="AT46" s="2">
        <f>$E$3/12</f>
        <v>85.1833333333333</v>
      </c>
      <c r="AU46" s="1">
        <f t="shared" si="37"/>
        <v>132536.289074693</v>
      </c>
    </row>
    <row r="47" s="1" customFormat="1" spans="1:47">
      <c r="A47" s="6"/>
      <c r="B47" s="6"/>
      <c r="C47" s="9">
        <v>3</v>
      </c>
      <c r="D47" s="12">
        <v>13.2494759532258</v>
      </c>
      <c r="E47" s="13">
        <f t="shared" si="38"/>
        <v>11.0795385238214</v>
      </c>
      <c r="F47" s="9" t="s">
        <v>107</v>
      </c>
      <c r="G47" s="6">
        <v>4</v>
      </c>
      <c r="H47" s="11">
        <f t="shared" si="20"/>
        <v>13.2494759532258</v>
      </c>
      <c r="I47" s="11">
        <f t="shared" si="21"/>
        <v>286.399475953226</v>
      </c>
      <c r="J47" s="11">
        <f t="shared" si="22"/>
        <v>0.0906551055148627</v>
      </c>
      <c r="K47" s="11">
        <f t="shared" si="23"/>
        <v>61.2226666666667</v>
      </c>
      <c r="L47" s="11">
        <f t="shared" si="24"/>
        <v>0.612226666666667</v>
      </c>
      <c r="M47" s="6" t="s">
        <v>107</v>
      </c>
      <c r="N47" s="6"/>
      <c r="O47" s="11">
        <f t="shared" si="39"/>
        <v>2.21850971381095</v>
      </c>
      <c r="P47" s="11">
        <f t="shared" si="25"/>
        <v>0.20111923219128</v>
      </c>
      <c r="Q47" s="16">
        <f t="shared" si="26"/>
        <v>0.0362014617944303</v>
      </c>
      <c r="R47" s="11">
        <f t="shared" si="27"/>
        <v>0.1102008</v>
      </c>
      <c r="S47" s="17">
        <f t="shared" si="28"/>
        <v>0.328504528047258</v>
      </c>
      <c r="T47" s="3">
        <v>0.01</v>
      </c>
      <c r="U47" s="18">
        <f t="shared" si="29"/>
        <v>0.00328504528047258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0.0313350452804726</v>
      </c>
      <c r="AR47" s="25">
        <f t="shared" si="35"/>
        <v>61.2226666666667</v>
      </c>
      <c r="AS47" s="1">
        <f t="shared" si="36"/>
        <v>0.18</v>
      </c>
      <c r="AT47" s="2">
        <f>$E$3/12</f>
        <v>85.1833333333333</v>
      </c>
      <c r="AU47" s="1">
        <f t="shared" si="37"/>
        <v>197080.886513546</v>
      </c>
    </row>
    <row r="48" s="1" customFormat="1" spans="1:47">
      <c r="A48" s="6"/>
      <c r="B48" s="6"/>
      <c r="C48" s="9">
        <v>4</v>
      </c>
      <c r="D48" s="12">
        <v>16.2234307893333</v>
      </c>
      <c r="E48" s="13">
        <f t="shared" si="38"/>
        <v>13.2494759532258</v>
      </c>
      <c r="F48" s="9" t="s">
        <v>107</v>
      </c>
      <c r="G48" s="6">
        <v>5</v>
      </c>
      <c r="H48" s="11">
        <f t="shared" si="20"/>
        <v>16.2234307893333</v>
      </c>
      <c r="I48" s="11">
        <f t="shared" si="21"/>
        <v>289.373430789333</v>
      </c>
      <c r="J48" s="11">
        <f t="shared" si="22"/>
        <v>0.12856817761404</v>
      </c>
      <c r="K48" s="11">
        <f t="shared" si="23"/>
        <v>61.2226666666667</v>
      </c>
      <c r="L48" s="11">
        <f t="shared" si="24"/>
        <v>0.612226666666667</v>
      </c>
      <c r="M48" s="6" t="s">
        <v>109</v>
      </c>
      <c r="N48" s="11">
        <f>(O47-P47)*$C$24/100</f>
        <v>1.91652095753869</v>
      </c>
      <c r="O48" s="11">
        <f t="shared" si="39"/>
        <v>0.71309619074765</v>
      </c>
      <c r="P48" s="11">
        <f t="shared" si="25"/>
        <v>0.0916814777079393</v>
      </c>
      <c r="Q48" s="16">
        <f t="shared" si="26"/>
        <v>0.0165026659874291</v>
      </c>
      <c r="R48" s="11">
        <f t="shared" si="27"/>
        <v>0.1102008</v>
      </c>
      <c r="S48" s="17">
        <f t="shared" si="28"/>
        <v>0.149750872837848</v>
      </c>
      <c r="T48" s="3">
        <v>0.01</v>
      </c>
      <c r="U48" s="18">
        <f t="shared" si="29"/>
        <v>0.00149750872837848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0.0295475087283785</v>
      </c>
      <c r="AR48" s="25">
        <f t="shared" si="35"/>
        <v>61.2226666666667</v>
      </c>
      <c r="AS48" s="1">
        <f t="shared" si="36"/>
        <v>0.18</v>
      </c>
      <c r="AT48" s="2">
        <f>$E$3/12</f>
        <v>85.1833333333333</v>
      </c>
      <c r="AU48" s="1">
        <f t="shared" si="37"/>
        <v>185838.225613942</v>
      </c>
    </row>
    <row r="49" s="1" customFormat="1" spans="1:47">
      <c r="A49" s="6"/>
      <c r="B49" s="6"/>
      <c r="C49" s="9">
        <v>5</v>
      </c>
      <c r="D49" s="12">
        <v>18.9005686529032</v>
      </c>
      <c r="E49" s="13">
        <f t="shared" si="38"/>
        <v>16.2234307893333</v>
      </c>
      <c r="F49" s="9" t="s">
        <v>109</v>
      </c>
      <c r="G49" s="6">
        <v>6</v>
      </c>
      <c r="H49" s="11">
        <f t="shared" si="20"/>
        <v>18.9005686529032</v>
      </c>
      <c r="I49" s="11">
        <f t="shared" si="21"/>
        <v>292.050568652903</v>
      </c>
      <c r="J49" s="11">
        <f t="shared" si="22"/>
        <v>0.175019725981596</v>
      </c>
      <c r="K49" s="11">
        <f t="shared" si="23"/>
        <v>61.2226666666667</v>
      </c>
      <c r="L49" s="11">
        <f t="shared" si="24"/>
        <v>0.612226666666667</v>
      </c>
      <c r="M49" s="6" t="s">
        <v>107</v>
      </c>
      <c r="N49" s="6"/>
      <c r="O49" s="11">
        <f t="shared" si="39"/>
        <v>1.23364137970638</v>
      </c>
      <c r="P49" s="11">
        <f t="shared" si="25"/>
        <v>0.215911576235768</v>
      </c>
      <c r="Q49" s="16">
        <f t="shared" si="26"/>
        <v>0.0388640837224383</v>
      </c>
      <c r="R49" s="11">
        <f t="shared" si="27"/>
        <v>0.1102008</v>
      </c>
      <c r="S49" s="17">
        <f t="shared" si="28"/>
        <v>0.352666076130467</v>
      </c>
      <c r="T49" s="3">
        <v>0.01</v>
      </c>
      <c r="U49" s="18">
        <f t="shared" si="29"/>
        <v>0.00352666076130467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0.0315766607613047</v>
      </c>
      <c r="AR49" s="25">
        <f t="shared" si="35"/>
        <v>61.2226666666667</v>
      </c>
      <c r="AS49" s="1">
        <f t="shared" si="36"/>
        <v>0.18</v>
      </c>
      <c r="AT49" s="2">
        <f>$E$3/12</f>
        <v>85.1833333333333</v>
      </c>
      <c r="AU49" s="1">
        <f t="shared" si="37"/>
        <v>198600.520288814</v>
      </c>
    </row>
    <row r="50" s="1" customFormat="1" spans="1:47">
      <c r="A50" s="6"/>
      <c r="B50" s="6"/>
      <c r="C50" s="9">
        <v>6</v>
      </c>
      <c r="D50" s="12">
        <v>20.8690795623333</v>
      </c>
      <c r="E50" s="13">
        <f t="shared" si="38"/>
        <v>18.9005686529032</v>
      </c>
      <c r="F50" s="9" t="s">
        <v>107</v>
      </c>
      <c r="G50" s="6">
        <v>7</v>
      </c>
      <c r="H50" s="11">
        <f t="shared" si="20"/>
        <v>20.8690795623333</v>
      </c>
      <c r="I50" s="11">
        <f t="shared" si="21"/>
        <v>294.019079562333</v>
      </c>
      <c r="J50" s="11">
        <f t="shared" si="22"/>
        <v>0.218789911913083</v>
      </c>
      <c r="K50" s="11">
        <f t="shared" si="23"/>
        <v>61.2226666666667</v>
      </c>
      <c r="L50" s="11">
        <f t="shared" si="24"/>
        <v>0.612226666666667</v>
      </c>
      <c r="M50" s="6" t="s">
        <v>107</v>
      </c>
      <c r="N50" s="6"/>
      <c r="O50" s="11">
        <f t="shared" si="39"/>
        <v>1.62995647013728</v>
      </c>
      <c r="P50" s="11">
        <f t="shared" si="25"/>
        <v>0.356618032523495</v>
      </c>
      <c r="Q50" s="16">
        <f t="shared" si="26"/>
        <v>0.064191245854229</v>
      </c>
      <c r="R50" s="11">
        <f t="shared" si="27"/>
        <v>0.1102008</v>
      </c>
      <c r="S50" s="17">
        <f t="shared" si="28"/>
        <v>0.582493465149337</v>
      </c>
      <c r="T50" s="3">
        <v>0.01</v>
      </c>
      <c r="U50" s="18">
        <f t="shared" si="29"/>
        <v>0.00582493465149337</v>
      </c>
      <c r="V50" s="17"/>
      <c r="W50" s="3"/>
      <c r="X50" s="18"/>
      <c r="Y50" s="19">
        <v>0.04</v>
      </c>
      <c r="Z50" s="3">
        <v>0.29</v>
      </c>
      <c r="AA50" s="20">
        <f t="shared" si="30"/>
        <v>0.0116</v>
      </c>
      <c r="AB50" s="3">
        <v>0.015</v>
      </c>
      <c r="AC50" s="3">
        <v>0.28</v>
      </c>
      <c r="AD50" s="20">
        <f t="shared" si="31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0.0338749346514934</v>
      </c>
      <c r="AR50" s="25">
        <f t="shared" si="35"/>
        <v>61.2226666666667</v>
      </c>
      <c r="AS50" s="1">
        <f t="shared" si="36"/>
        <v>0.18</v>
      </c>
      <c r="AT50" s="2">
        <f>$E$3/12</f>
        <v>85.1833333333333</v>
      </c>
      <c r="AU50" s="1">
        <f t="shared" si="37"/>
        <v>213055.449320354</v>
      </c>
    </row>
    <row r="51" s="1" customFormat="1" spans="1:47">
      <c r="A51" s="6"/>
      <c r="B51" s="6"/>
      <c r="C51" s="9">
        <v>7</v>
      </c>
      <c r="D51" s="12">
        <v>20.267630583871</v>
      </c>
      <c r="E51" s="13">
        <f t="shared" si="38"/>
        <v>20.8690795623333</v>
      </c>
      <c r="F51" s="9" t="s">
        <v>107</v>
      </c>
      <c r="G51" s="6">
        <v>8</v>
      </c>
      <c r="H51" s="11">
        <f t="shared" si="20"/>
        <v>20.267630583871</v>
      </c>
      <c r="I51" s="11">
        <f t="shared" si="21"/>
        <v>293.417630583871</v>
      </c>
      <c r="J51" s="11">
        <f t="shared" si="22"/>
        <v>0.204430945421762</v>
      </c>
      <c r="K51" s="11">
        <f t="shared" si="23"/>
        <v>61.2226666666667</v>
      </c>
      <c r="L51" s="11">
        <f t="shared" si="24"/>
        <v>0.612226666666667</v>
      </c>
      <c r="M51" s="6" t="s">
        <v>107</v>
      </c>
      <c r="N51" s="6"/>
      <c r="O51" s="11">
        <f t="shared" si="39"/>
        <v>1.88556510428045</v>
      </c>
      <c r="P51" s="11">
        <f t="shared" si="25"/>
        <v>0.385467856922335</v>
      </c>
      <c r="Q51" s="16">
        <f t="shared" si="26"/>
        <v>0.0693842142460204</v>
      </c>
      <c r="R51" s="11">
        <f t="shared" si="27"/>
        <v>0.1102008</v>
      </c>
      <c r="S51" s="17">
        <f t="shared" si="28"/>
        <v>0.629616248212539</v>
      </c>
      <c r="T51" s="3">
        <v>0.01</v>
      </c>
      <c r="U51" s="18">
        <f t="shared" si="29"/>
        <v>0.00629616248212539</v>
      </c>
      <c r="V51" s="17"/>
      <c r="W51" s="3"/>
      <c r="X51" s="18"/>
      <c r="Y51" s="19">
        <v>0.04</v>
      </c>
      <c r="Z51" s="3">
        <v>0.29</v>
      </c>
      <c r="AA51" s="20">
        <f t="shared" si="30"/>
        <v>0.0116</v>
      </c>
      <c r="AB51" s="3">
        <v>0.015</v>
      </c>
      <c r="AC51" s="3">
        <v>0.28</v>
      </c>
      <c r="AD51" s="20">
        <f t="shared" si="31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0.0343461624821254</v>
      </c>
      <c r="AR51" s="25">
        <f t="shared" si="35"/>
        <v>61.2226666666667</v>
      </c>
      <c r="AS51" s="1">
        <f t="shared" si="36"/>
        <v>0.18</v>
      </c>
      <c r="AT51" s="2">
        <f>$E$3/12</f>
        <v>85.1833333333333</v>
      </c>
      <c r="AU51" s="1">
        <f t="shared" si="37"/>
        <v>216019.223515654</v>
      </c>
    </row>
    <row r="52" s="1" customFormat="1" spans="1:47">
      <c r="A52" s="6"/>
      <c r="B52" s="6"/>
      <c r="C52" s="9">
        <v>8</v>
      </c>
      <c r="D52" s="12">
        <v>20.7111101135484</v>
      </c>
      <c r="E52" s="13">
        <f t="shared" si="38"/>
        <v>20.267630583871</v>
      </c>
      <c r="F52" s="9" t="s">
        <v>107</v>
      </c>
      <c r="G52" s="6">
        <v>9</v>
      </c>
      <c r="H52" s="11">
        <f t="shared" si="20"/>
        <v>20.7111101135484</v>
      </c>
      <c r="I52" s="11">
        <f t="shared" si="21"/>
        <v>293.861110113548</v>
      </c>
      <c r="J52" s="11">
        <f t="shared" si="22"/>
        <v>0.21492945606351</v>
      </c>
      <c r="K52" s="11">
        <f t="shared" si="23"/>
        <v>61.2226666666667</v>
      </c>
      <c r="L52" s="11">
        <f t="shared" si="24"/>
        <v>0.612226666666667</v>
      </c>
      <c r="M52" s="6" t="s">
        <v>107</v>
      </c>
      <c r="N52" s="6"/>
      <c r="O52" s="11">
        <f t="shared" si="39"/>
        <v>2.11232391402478</v>
      </c>
      <c r="P52" s="11">
        <f t="shared" si="25"/>
        <v>0.45400062987129</v>
      </c>
      <c r="Q52" s="16">
        <f t="shared" si="26"/>
        <v>0.0817201133768322</v>
      </c>
      <c r="R52" s="11">
        <f t="shared" si="27"/>
        <v>0.1102008</v>
      </c>
      <c r="S52" s="17">
        <f t="shared" si="28"/>
        <v>0.741556444026107</v>
      </c>
      <c r="T52" s="3">
        <v>0.01</v>
      </c>
      <c r="U52" s="18">
        <f t="shared" si="29"/>
        <v>0.00741556444026107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0.0354655644402611</v>
      </c>
      <c r="AR52" s="25">
        <f t="shared" si="35"/>
        <v>61.2226666666667</v>
      </c>
      <c r="AS52" s="1">
        <f t="shared" si="36"/>
        <v>0.18</v>
      </c>
      <c r="AT52" s="2">
        <f>$E$3/12</f>
        <v>85.1833333333333</v>
      </c>
      <c r="AU52" s="1">
        <f t="shared" si="37"/>
        <v>223059.670666751</v>
      </c>
    </row>
    <row r="53" s="1" customFormat="1" spans="1:47">
      <c r="A53" s="6"/>
      <c r="B53" s="6"/>
      <c r="C53" s="9">
        <v>9</v>
      </c>
      <c r="D53" s="12">
        <v>20.1828340053333</v>
      </c>
      <c r="E53" s="13">
        <f t="shared" si="38"/>
        <v>20.7111101135484</v>
      </c>
      <c r="F53" s="9" t="s">
        <v>107</v>
      </c>
      <c r="G53" s="6">
        <v>10</v>
      </c>
      <c r="H53" s="11">
        <f t="shared" si="20"/>
        <v>20.1828340053333</v>
      </c>
      <c r="I53" s="11">
        <f t="shared" si="21"/>
        <v>293.332834005333</v>
      </c>
      <c r="J53" s="11">
        <f t="shared" si="22"/>
        <v>0.202479248157272</v>
      </c>
      <c r="K53" s="11">
        <f t="shared" si="23"/>
        <v>61.2226666666667</v>
      </c>
      <c r="L53" s="11">
        <f t="shared" si="24"/>
        <v>0.612226666666667</v>
      </c>
      <c r="M53" s="6" t="s">
        <v>107</v>
      </c>
      <c r="N53" s="6"/>
      <c r="O53" s="11">
        <f t="shared" si="39"/>
        <v>2.27054995082016</v>
      </c>
      <c r="P53" s="11">
        <f t="shared" si="25"/>
        <v>0.459739246945597</v>
      </c>
      <c r="Q53" s="16">
        <f t="shared" si="26"/>
        <v>0.0827530644502074</v>
      </c>
      <c r="R53" s="11">
        <f t="shared" si="27"/>
        <v>0.1102008</v>
      </c>
      <c r="S53" s="17">
        <f t="shared" si="28"/>
        <v>0.750929797698451</v>
      </c>
      <c r="T53" s="3">
        <v>0.01</v>
      </c>
      <c r="U53" s="18">
        <f t="shared" si="29"/>
        <v>0.00750929797698451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0.0355592979769845</v>
      </c>
      <c r="AR53" s="25">
        <f t="shared" si="35"/>
        <v>61.2226666666667</v>
      </c>
      <c r="AS53" s="1">
        <f t="shared" si="36"/>
        <v>0.18</v>
      </c>
      <c r="AT53" s="2">
        <f>$E$3/12</f>
        <v>85.1833333333333</v>
      </c>
      <c r="AU53" s="1">
        <f t="shared" si="37"/>
        <v>223649.205111273</v>
      </c>
    </row>
    <row r="54" s="1" customFormat="1" spans="1:47">
      <c r="A54" s="6"/>
      <c r="B54" s="6"/>
      <c r="C54" s="9">
        <v>10</v>
      </c>
      <c r="D54" s="12">
        <v>17.0073202306452</v>
      </c>
      <c r="E54" s="13">
        <f t="shared" si="38"/>
        <v>20.1828340053333</v>
      </c>
      <c r="F54" s="9" t="s">
        <v>107</v>
      </c>
      <c r="G54" s="6">
        <v>11</v>
      </c>
      <c r="H54" s="11">
        <f t="shared" si="20"/>
        <v>17.0073202306452</v>
      </c>
      <c r="I54" s="11">
        <f t="shared" si="21"/>
        <v>290.157320230645</v>
      </c>
      <c r="J54" s="11">
        <f t="shared" si="22"/>
        <v>0.140803086693884</v>
      </c>
      <c r="K54" s="11">
        <f t="shared" si="23"/>
        <v>61.2226666666667</v>
      </c>
      <c r="L54" s="11">
        <f t="shared" si="24"/>
        <v>0.612226666666667</v>
      </c>
      <c r="M54" s="6" t="s">
        <v>109</v>
      </c>
      <c r="N54" s="11">
        <f>(O53-P53)*$C$24/100</f>
        <v>1.72027016868083</v>
      </c>
      <c r="O54" s="11">
        <f t="shared" si="39"/>
        <v>0.702767201860395</v>
      </c>
      <c r="P54" s="11">
        <f t="shared" si="25"/>
        <v>0.0989517912491674</v>
      </c>
      <c r="Q54" s="16">
        <f t="shared" si="26"/>
        <v>0.0178113224248501</v>
      </c>
      <c r="R54" s="11">
        <f t="shared" si="27"/>
        <v>0.1102008</v>
      </c>
      <c r="S54" s="17">
        <f t="shared" si="28"/>
        <v>0.161626071905559</v>
      </c>
      <c r="T54" s="3">
        <v>0.01</v>
      </c>
      <c r="U54" s="18">
        <f t="shared" si="29"/>
        <v>0.00161626071905559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0.0207162607190556</v>
      </c>
      <c r="AR54" s="25">
        <f t="shared" si="35"/>
        <v>61.2226666666667</v>
      </c>
      <c r="AS54" s="1">
        <f t="shared" si="36"/>
        <v>0.18</v>
      </c>
      <c r="AT54" s="2">
        <f>$E$3/12</f>
        <v>85.1833333333333</v>
      </c>
      <c r="AU54" s="1">
        <f t="shared" si="37"/>
        <v>130294.339491557</v>
      </c>
    </row>
    <row r="55" s="1" customFormat="1" spans="1:48">
      <c r="A55" s="6"/>
      <c r="B55" s="6"/>
      <c r="C55" s="9">
        <v>11</v>
      </c>
      <c r="D55" s="12">
        <v>12.7759739750667</v>
      </c>
      <c r="E55" s="13">
        <f t="shared" si="38"/>
        <v>17.0073202306452</v>
      </c>
      <c r="F55" s="9" t="s">
        <v>109</v>
      </c>
      <c r="G55" s="6">
        <v>12</v>
      </c>
      <c r="H55" s="11">
        <f t="shared" si="20"/>
        <v>12.7759739750667</v>
      </c>
      <c r="I55" s="11">
        <f t="shared" si="21"/>
        <v>285.925973975067</v>
      </c>
      <c r="J55" s="11">
        <f t="shared" si="22"/>
        <v>0.0856922015092189</v>
      </c>
      <c r="K55" s="11">
        <f t="shared" si="23"/>
        <v>61.2226666666667</v>
      </c>
      <c r="L55" s="11">
        <f t="shared" si="24"/>
        <v>0.612226666666667</v>
      </c>
      <c r="M55" s="6" t="s">
        <v>107</v>
      </c>
      <c r="N55" s="6"/>
      <c r="O55" s="11">
        <f t="shared" si="39"/>
        <v>1.21604207727789</v>
      </c>
      <c r="P55" s="11">
        <f t="shared" si="25"/>
        <v>0.104205322729787</v>
      </c>
      <c r="Q55" s="16">
        <f t="shared" si="26"/>
        <v>0.0187569580913616</v>
      </c>
      <c r="R55" s="11">
        <f t="shared" si="27"/>
        <v>0.1102008</v>
      </c>
      <c r="S55" s="17">
        <f t="shared" si="28"/>
        <v>0.170207095514384</v>
      </c>
      <c r="T55" s="3">
        <v>0.01</v>
      </c>
      <c r="U55" s="18">
        <f t="shared" si="29"/>
        <v>0.00170207095514384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0.0208020709551438</v>
      </c>
      <c r="AR55" s="25">
        <f t="shared" si="35"/>
        <v>61.2226666666667</v>
      </c>
      <c r="AS55" s="1">
        <f t="shared" si="36"/>
        <v>0.18</v>
      </c>
      <c r="AT55" s="2">
        <f>$E$3/12</f>
        <v>85.1833333333333</v>
      </c>
      <c r="AU55" s="1">
        <f t="shared" si="37"/>
        <v>130834.040559446</v>
      </c>
      <c r="AV55" s="1">
        <f>SUM(AU44:AU55)</f>
        <v>2102487.23287353</v>
      </c>
    </row>
    <row r="56" s="1" customFormat="1" spans="1:46">
      <c r="A56" s="6"/>
      <c r="B56" s="6"/>
      <c r="C56" s="9">
        <v>12</v>
      </c>
      <c r="D56" s="12">
        <v>9.78905191054839</v>
      </c>
      <c r="E56" s="13">
        <f t="shared" si="38"/>
        <v>12.7759739750667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10</v>
      </c>
      <c r="E60" s="9"/>
      <c r="F60" s="9"/>
      <c r="G60" s="6">
        <v>1</v>
      </c>
      <c r="H60" s="11">
        <f t="shared" ref="H60:H71" si="40">E61</f>
        <v>10</v>
      </c>
      <c r="I60" s="11">
        <f t="shared" ref="I60:I71" si="41">H60+273.15</f>
        <v>283.15</v>
      </c>
      <c r="J60" s="11">
        <f t="shared" ref="J60:J71" si="42">EXP(($C$18*(I60-$C$16))/($C$19*I60*$C$16))</f>
        <v>0.0613689768727766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0.0846707773913698</v>
      </c>
      <c r="Q60" s="16">
        <f t="shared" ref="Q60:Q71" si="46">P60*$B$62</f>
        <v>0.00846707773913698</v>
      </c>
      <c r="R60" s="11">
        <f t="shared" ref="R60:R71" si="47">L60*$B$62</f>
        <v>0.13797</v>
      </c>
      <c r="S60" s="17">
        <f t="shared" ref="S60:S71" si="48">Q60/R60</f>
        <v>0.0613689768727766</v>
      </c>
      <c r="T60" s="3">
        <v>0.01</v>
      </c>
      <c r="U60" s="18">
        <f t="shared" ref="U60:U71" si="49">S60*T60</f>
        <v>0.000613689768727766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0.0129136897687278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4.2</v>
      </c>
      <c r="AU60" s="1">
        <f t="shared" ref="AU60:AU71" si="57">AT60*10000*AS60*0.67*AR60*AQ60</f>
        <v>5013.70880157932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9.9104903386129</v>
      </c>
      <c r="E61" s="13">
        <f t="shared" ref="E61:E72" si="58">D60</f>
        <v>10</v>
      </c>
      <c r="F61" s="9" t="s">
        <v>107</v>
      </c>
      <c r="G61" s="6">
        <v>2</v>
      </c>
      <c r="H61" s="11">
        <f t="shared" si="40"/>
        <v>9.9104903386129</v>
      </c>
      <c r="I61" s="11">
        <f t="shared" si="41"/>
        <v>283.060490338613</v>
      </c>
      <c r="J61" s="11">
        <f t="shared" si="42"/>
        <v>0.0607052649507972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2.67472922260863</v>
      </c>
      <c r="P61" s="11">
        <f t="shared" si="45"/>
        <v>0.162370146130097</v>
      </c>
      <c r="Q61" s="16">
        <f t="shared" si="46"/>
        <v>0.0162370146130097</v>
      </c>
      <c r="R61" s="11">
        <f t="shared" si="47"/>
        <v>0.13797</v>
      </c>
      <c r="S61" s="17">
        <f t="shared" si="48"/>
        <v>0.117685109900773</v>
      </c>
      <c r="T61" s="3">
        <v>0.01</v>
      </c>
      <c r="U61" s="18">
        <f t="shared" si="49"/>
        <v>0.00117685109900773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0.0134768510990077</v>
      </c>
      <c r="AR61" s="25">
        <f t="shared" si="55"/>
        <v>137.97</v>
      </c>
      <c r="AS61" s="1">
        <f t="shared" si="56"/>
        <v>0.1</v>
      </c>
      <c r="AT61" s="2">
        <f>$E$5/12</f>
        <v>4.2</v>
      </c>
      <c r="AU61" s="1">
        <f t="shared" si="57"/>
        <v>5232.35482521009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11.0795385238214</v>
      </c>
      <c r="E62" s="13">
        <f t="shared" si="58"/>
        <v>9.9104903386129</v>
      </c>
      <c r="F62" s="9" t="s">
        <v>107</v>
      </c>
      <c r="G62" s="6">
        <v>3</v>
      </c>
      <c r="H62" s="11">
        <f t="shared" si="40"/>
        <v>11.0795385238214</v>
      </c>
      <c r="I62" s="11">
        <f t="shared" si="41"/>
        <v>284.229538523821</v>
      </c>
      <c r="J62" s="11">
        <f t="shared" si="42"/>
        <v>0.0699312033804001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3.89205907647853</v>
      </c>
      <c r="P62" s="11">
        <f t="shared" si="45"/>
        <v>0.272176374845752</v>
      </c>
      <c r="Q62" s="16">
        <f t="shared" si="46"/>
        <v>0.0272176374845752</v>
      </c>
      <c r="R62" s="11">
        <f t="shared" si="47"/>
        <v>0.13797</v>
      </c>
      <c r="S62" s="17">
        <f t="shared" si="48"/>
        <v>0.197272142382947</v>
      </c>
      <c r="T62" s="3">
        <v>0.01</v>
      </c>
      <c r="U62" s="18">
        <f t="shared" si="49"/>
        <v>0.00197272142382947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0.0142727214238295</v>
      </c>
      <c r="AR62" s="25">
        <f t="shared" si="55"/>
        <v>137.97</v>
      </c>
      <c r="AS62" s="1">
        <f t="shared" si="56"/>
        <v>0.1</v>
      </c>
      <c r="AT62" s="2">
        <f>$E$5/12</f>
        <v>4.2</v>
      </c>
      <c r="AU62" s="1">
        <f t="shared" si="57"/>
        <v>5541.34955281595</v>
      </c>
    </row>
    <row r="63" s="1" customFormat="1" spans="1:47">
      <c r="A63" s="6"/>
      <c r="B63" s="6"/>
      <c r="C63" s="9">
        <v>3</v>
      </c>
      <c r="D63" s="12">
        <v>13.2494759532258</v>
      </c>
      <c r="E63" s="13">
        <f t="shared" si="58"/>
        <v>11.0795385238214</v>
      </c>
      <c r="F63" s="9" t="s">
        <v>107</v>
      </c>
      <c r="G63" s="6">
        <v>4</v>
      </c>
      <c r="H63" s="11">
        <f t="shared" si="40"/>
        <v>13.2494759532258</v>
      </c>
      <c r="I63" s="11">
        <f t="shared" si="41"/>
        <v>286.399475953226</v>
      </c>
      <c r="J63" s="11">
        <f t="shared" si="42"/>
        <v>0.0906551055148627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4.99958270163278</v>
      </c>
      <c r="P63" s="11">
        <f t="shared" si="45"/>
        <v>0.453237697346802</v>
      </c>
      <c r="Q63" s="16">
        <f t="shared" si="46"/>
        <v>0.0453237697346802</v>
      </c>
      <c r="R63" s="11">
        <f t="shared" si="47"/>
        <v>0.13797</v>
      </c>
      <c r="S63" s="17">
        <f t="shared" si="48"/>
        <v>0.328504528047258</v>
      </c>
      <c r="T63" s="3">
        <v>0.01</v>
      </c>
      <c r="U63" s="18">
        <f t="shared" si="49"/>
        <v>0.00328504528047258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0.0213350452804726</v>
      </c>
      <c r="AR63" s="25">
        <f t="shared" si="55"/>
        <v>137.97</v>
      </c>
      <c r="AS63" s="1">
        <f t="shared" si="56"/>
        <v>0.1</v>
      </c>
      <c r="AT63" s="2">
        <f>$E$5/12</f>
        <v>4.2</v>
      </c>
      <c r="AU63" s="1">
        <f t="shared" si="57"/>
        <v>8283.2796993339</v>
      </c>
    </row>
    <row r="64" s="1" customFormat="1" spans="1:47">
      <c r="A64" s="6"/>
      <c r="B64" s="6"/>
      <c r="C64" s="9">
        <v>4</v>
      </c>
      <c r="D64" s="12">
        <v>16.2234307893333</v>
      </c>
      <c r="E64" s="13">
        <f t="shared" si="58"/>
        <v>13.2494759532258</v>
      </c>
      <c r="F64" s="9" t="s">
        <v>107</v>
      </c>
      <c r="G64" s="6">
        <v>5</v>
      </c>
      <c r="H64" s="11">
        <f t="shared" si="40"/>
        <v>16.2234307893333</v>
      </c>
      <c r="I64" s="11">
        <f t="shared" si="41"/>
        <v>289.373430789333</v>
      </c>
      <c r="J64" s="11">
        <f t="shared" si="42"/>
        <v>0.12856817761404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4.31902775407168</v>
      </c>
      <c r="O64" s="11">
        <f t="shared" si="59"/>
        <v>1.6070172502143</v>
      </c>
      <c r="P64" s="11">
        <f t="shared" si="45"/>
        <v>0.206611279254378</v>
      </c>
      <c r="Q64" s="16">
        <f t="shared" si="46"/>
        <v>0.0206611279254378</v>
      </c>
      <c r="R64" s="11">
        <f t="shared" si="47"/>
        <v>0.13797</v>
      </c>
      <c r="S64" s="17">
        <f t="shared" si="48"/>
        <v>0.149750872837847</v>
      </c>
      <c r="T64" s="3">
        <v>0.01</v>
      </c>
      <c r="U64" s="18">
        <f t="shared" si="49"/>
        <v>0.00149750872837847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0.0195475087283785</v>
      </c>
      <c r="AR64" s="25">
        <f t="shared" si="55"/>
        <v>137.97</v>
      </c>
      <c r="AS64" s="1">
        <f t="shared" si="56"/>
        <v>0.1</v>
      </c>
      <c r="AT64" s="2">
        <f>$E$5/12</f>
        <v>4.2</v>
      </c>
      <c r="AU64" s="1">
        <f t="shared" si="57"/>
        <v>7589.27295882182</v>
      </c>
    </row>
    <row r="65" s="1" customFormat="1" spans="1:47">
      <c r="A65" s="6"/>
      <c r="B65" s="6"/>
      <c r="C65" s="9">
        <v>5</v>
      </c>
      <c r="D65" s="12">
        <v>18.9005686529032</v>
      </c>
      <c r="E65" s="13">
        <f t="shared" si="58"/>
        <v>16.2234307893333</v>
      </c>
      <c r="F65" s="9" t="s">
        <v>109</v>
      </c>
      <c r="G65" s="6">
        <v>6</v>
      </c>
      <c r="H65" s="11">
        <f t="shared" si="40"/>
        <v>18.9005686529032</v>
      </c>
      <c r="I65" s="11">
        <f t="shared" si="41"/>
        <v>292.050568652903</v>
      </c>
      <c r="J65" s="11">
        <f t="shared" si="42"/>
        <v>0.175019725981596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2.78010597095992</v>
      </c>
      <c r="P65" s="11">
        <f t="shared" si="45"/>
        <v>0.486573385237204</v>
      </c>
      <c r="Q65" s="16">
        <f t="shared" si="46"/>
        <v>0.0486573385237204</v>
      </c>
      <c r="R65" s="11">
        <f t="shared" si="47"/>
        <v>0.13797</v>
      </c>
      <c r="S65" s="17">
        <f t="shared" si="48"/>
        <v>0.352666076130466</v>
      </c>
      <c r="T65" s="3">
        <v>0.01</v>
      </c>
      <c r="U65" s="18">
        <f t="shared" si="49"/>
        <v>0.00352666076130466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0.0215766607613047</v>
      </c>
      <c r="AR65" s="25">
        <f t="shared" si="55"/>
        <v>137.97</v>
      </c>
      <c r="AS65" s="1">
        <f t="shared" si="56"/>
        <v>0.1</v>
      </c>
      <c r="AT65" s="2">
        <f>$E$5/12</f>
        <v>4.2</v>
      </c>
      <c r="AU65" s="1">
        <f t="shared" si="57"/>
        <v>8377.08632505749</v>
      </c>
    </row>
    <row r="66" s="1" customFormat="1" spans="1:47">
      <c r="A66" s="6"/>
      <c r="B66" s="6"/>
      <c r="C66" s="9">
        <v>6</v>
      </c>
      <c r="D66" s="12">
        <v>20.8690795623333</v>
      </c>
      <c r="E66" s="13">
        <f t="shared" si="58"/>
        <v>18.9005686529032</v>
      </c>
      <c r="F66" s="9" t="s">
        <v>107</v>
      </c>
      <c r="G66" s="6">
        <v>7</v>
      </c>
      <c r="H66" s="11">
        <f t="shared" si="40"/>
        <v>20.8690795623333</v>
      </c>
      <c r="I66" s="11">
        <f t="shared" si="41"/>
        <v>294.019079562333</v>
      </c>
      <c r="J66" s="11">
        <f t="shared" si="42"/>
        <v>0.218789911913083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3.67323258572272</v>
      </c>
      <c r="P66" s="11">
        <f t="shared" si="45"/>
        <v>0.80366623386654</v>
      </c>
      <c r="Q66" s="16">
        <f t="shared" si="46"/>
        <v>0.080366623386654</v>
      </c>
      <c r="R66" s="11">
        <f t="shared" si="47"/>
        <v>0.13797</v>
      </c>
      <c r="S66" s="17">
        <f t="shared" si="48"/>
        <v>0.582493465149337</v>
      </c>
      <c r="T66" s="3">
        <v>0.01</v>
      </c>
      <c r="U66" s="18">
        <f t="shared" si="49"/>
        <v>0.00582493465149337</v>
      </c>
      <c r="V66" s="17"/>
      <c r="W66" s="3"/>
      <c r="X66" s="18"/>
      <c r="Y66" s="19">
        <v>0.04</v>
      </c>
      <c r="Z66" s="3">
        <v>0.06</v>
      </c>
      <c r="AA66" s="20">
        <f t="shared" si="50"/>
        <v>0.0024</v>
      </c>
      <c r="AB66" s="3">
        <v>0.015</v>
      </c>
      <c r="AC66" s="3">
        <v>0.63</v>
      </c>
      <c r="AD66" s="20">
        <f t="shared" si="51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0.0238749346514934</v>
      </c>
      <c r="AR66" s="25">
        <f t="shared" si="55"/>
        <v>137.97</v>
      </c>
      <c r="AS66" s="1">
        <f t="shared" si="56"/>
        <v>0.1</v>
      </c>
      <c r="AT66" s="2">
        <f>$E$5/12</f>
        <v>4.2</v>
      </c>
      <c r="AU66" s="1">
        <f t="shared" si="57"/>
        <v>9269.38560110044</v>
      </c>
    </row>
    <row r="67" s="1" customFormat="1" spans="1:47">
      <c r="A67" s="6"/>
      <c r="B67" s="6"/>
      <c r="C67" s="9">
        <v>7</v>
      </c>
      <c r="D67" s="12">
        <v>20.267630583871</v>
      </c>
      <c r="E67" s="13">
        <f t="shared" si="58"/>
        <v>20.8690795623333</v>
      </c>
      <c r="F67" s="9" t="s">
        <v>107</v>
      </c>
      <c r="G67" s="6">
        <v>8</v>
      </c>
      <c r="H67" s="11">
        <f t="shared" si="40"/>
        <v>20.267630583871</v>
      </c>
      <c r="I67" s="11">
        <f t="shared" si="41"/>
        <v>293.417630583871</v>
      </c>
      <c r="J67" s="11">
        <f t="shared" si="42"/>
        <v>0.204430945421762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4.24926635185618</v>
      </c>
      <c r="P67" s="11">
        <f t="shared" si="45"/>
        <v>0.86868153765884</v>
      </c>
      <c r="Q67" s="16">
        <f t="shared" si="46"/>
        <v>0.086868153765884</v>
      </c>
      <c r="R67" s="11">
        <f t="shared" si="47"/>
        <v>0.13797</v>
      </c>
      <c r="S67" s="17">
        <f t="shared" si="48"/>
        <v>0.629616248212539</v>
      </c>
      <c r="T67" s="3">
        <v>0.01</v>
      </c>
      <c r="U67" s="18">
        <f t="shared" si="49"/>
        <v>0.00629616248212539</v>
      </c>
      <c r="V67" s="17"/>
      <c r="W67" s="3"/>
      <c r="X67" s="18"/>
      <c r="Y67" s="19">
        <v>0.04</v>
      </c>
      <c r="Z67" s="3">
        <v>0.06</v>
      </c>
      <c r="AA67" s="20">
        <f t="shared" si="50"/>
        <v>0.0024</v>
      </c>
      <c r="AB67" s="3">
        <v>0.015</v>
      </c>
      <c r="AC67" s="3">
        <v>0.63</v>
      </c>
      <c r="AD67" s="20">
        <f t="shared" si="51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0.0243461624821254</v>
      </c>
      <c r="AR67" s="25">
        <f t="shared" si="55"/>
        <v>137.97</v>
      </c>
      <c r="AS67" s="1">
        <f t="shared" si="56"/>
        <v>0.1</v>
      </c>
      <c r="AT67" s="2">
        <f>$E$5/12</f>
        <v>4.2</v>
      </c>
      <c r="AU67" s="1">
        <f t="shared" si="57"/>
        <v>9452.33866597198</v>
      </c>
    </row>
    <row r="68" s="1" customFormat="1" spans="1:47">
      <c r="A68" s="6"/>
      <c r="B68" s="6"/>
      <c r="C68" s="9">
        <v>8</v>
      </c>
      <c r="D68" s="12">
        <v>20.7111101135484</v>
      </c>
      <c r="E68" s="13">
        <f t="shared" si="58"/>
        <v>20.267630583871</v>
      </c>
      <c r="F68" s="9" t="s">
        <v>107</v>
      </c>
      <c r="G68" s="6">
        <v>9</v>
      </c>
      <c r="H68" s="11">
        <f t="shared" si="40"/>
        <v>20.7111101135484</v>
      </c>
      <c r="I68" s="11">
        <f t="shared" si="41"/>
        <v>293.861110113548</v>
      </c>
      <c r="J68" s="11">
        <f t="shared" si="42"/>
        <v>0.21492945606351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4.76028481419734</v>
      </c>
      <c r="P68" s="11">
        <f t="shared" si="45"/>
        <v>1.02312542582282</v>
      </c>
      <c r="Q68" s="16">
        <f t="shared" si="46"/>
        <v>0.102312542582282</v>
      </c>
      <c r="R68" s="11">
        <f t="shared" si="47"/>
        <v>0.13797</v>
      </c>
      <c r="S68" s="17">
        <f t="shared" si="48"/>
        <v>0.741556444026107</v>
      </c>
      <c r="T68" s="3">
        <v>0.01</v>
      </c>
      <c r="U68" s="18">
        <f t="shared" si="49"/>
        <v>0.00741556444026107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0.0254655644402611</v>
      </c>
      <c r="AR68" s="25">
        <f t="shared" si="55"/>
        <v>137.97</v>
      </c>
      <c r="AS68" s="1">
        <f t="shared" si="56"/>
        <v>0.1</v>
      </c>
      <c r="AT68" s="2">
        <f>$E$5/12</f>
        <v>4.2</v>
      </c>
      <c r="AU68" s="1">
        <f t="shared" si="57"/>
        <v>9886.94376726541</v>
      </c>
    </row>
    <row r="69" s="1" customFormat="1" spans="1:47">
      <c r="A69" s="6"/>
      <c r="B69" s="6"/>
      <c r="C69" s="9">
        <v>9</v>
      </c>
      <c r="D69" s="12">
        <v>20.1828340053333</v>
      </c>
      <c r="E69" s="13">
        <f t="shared" si="58"/>
        <v>20.7111101135484</v>
      </c>
      <c r="F69" s="9" t="s">
        <v>107</v>
      </c>
      <c r="G69" s="6">
        <v>10</v>
      </c>
      <c r="H69" s="11">
        <f t="shared" si="40"/>
        <v>20.1828340053333</v>
      </c>
      <c r="I69" s="11">
        <f t="shared" si="41"/>
        <v>293.332834005333</v>
      </c>
      <c r="J69" s="11">
        <f t="shared" si="42"/>
        <v>0.202479248157272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5.11685938837452</v>
      </c>
      <c r="P69" s="11">
        <f t="shared" si="45"/>
        <v>1.03605784188455</v>
      </c>
      <c r="Q69" s="16">
        <f t="shared" si="46"/>
        <v>0.103605784188455</v>
      </c>
      <c r="R69" s="11">
        <f t="shared" si="47"/>
        <v>0.13797</v>
      </c>
      <c r="S69" s="17">
        <f t="shared" si="48"/>
        <v>0.75092979769845</v>
      </c>
      <c r="T69" s="3">
        <v>0.01</v>
      </c>
      <c r="U69" s="18">
        <f t="shared" si="49"/>
        <v>0.0075092979769845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0.0255592979769845</v>
      </c>
      <c r="AR69" s="25">
        <f t="shared" si="55"/>
        <v>137.97</v>
      </c>
      <c r="AS69" s="1">
        <f t="shared" si="56"/>
        <v>0.1</v>
      </c>
      <c r="AT69" s="2">
        <f>$E$5/12</f>
        <v>4.2</v>
      </c>
      <c r="AU69" s="1">
        <f t="shared" si="57"/>
        <v>9923.33558606313</v>
      </c>
    </row>
    <row r="70" s="1" customFormat="1" spans="1:47">
      <c r="A70" s="6"/>
      <c r="B70" s="6"/>
      <c r="C70" s="9">
        <v>10</v>
      </c>
      <c r="D70" s="12">
        <v>17.0073202306452</v>
      </c>
      <c r="E70" s="13">
        <f t="shared" si="58"/>
        <v>20.1828340053333</v>
      </c>
      <c r="F70" s="9" t="s">
        <v>107</v>
      </c>
      <c r="G70" s="6">
        <v>11</v>
      </c>
      <c r="H70" s="11">
        <f t="shared" si="40"/>
        <v>17.0073202306452</v>
      </c>
      <c r="I70" s="11">
        <f t="shared" si="41"/>
        <v>290.157320230645</v>
      </c>
      <c r="J70" s="11">
        <f t="shared" si="42"/>
        <v>0.140803086693884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3.87676146916547</v>
      </c>
      <c r="O70" s="11">
        <f t="shared" si="59"/>
        <v>1.5837400773245</v>
      </c>
      <c r="P70" s="11">
        <f t="shared" si="45"/>
        <v>0.2229954914081</v>
      </c>
      <c r="Q70" s="16">
        <f t="shared" si="46"/>
        <v>0.02229954914081</v>
      </c>
      <c r="R70" s="11">
        <f t="shared" si="47"/>
        <v>0.13797</v>
      </c>
      <c r="S70" s="17">
        <f t="shared" si="48"/>
        <v>0.161626071905559</v>
      </c>
      <c r="T70" s="3">
        <v>0.01</v>
      </c>
      <c r="U70" s="18">
        <f t="shared" si="49"/>
        <v>0.00161626071905559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0.0139162607190556</v>
      </c>
      <c r="AR70" s="25">
        <f t="shared" si="55"/>
        <v>137.97</v>
      </c>
      <c r="AS70" s="1">
        <f t="shared" si="56"/>
        <v>0.1</v>
      </c>
      <c r="AT70" s="2">
        <f>$E$5/12</f>
        <v>4.2</v>
      </c>
      <c r="AU70" s="1">
        <f t="shared" si="57"/>
        <v>5402.95454682239</v>
      </c>
    </row>
    <row r="71" s="1" customFormat="1" spans="1:48">
      <c r="A71" s="6"/>
      <c r="B71" s="6"/>
      <c r="C71" s="9">
        <v>11</v>
      </c>
      <c r="D71" s="12">
        <v>12.7759739750667</v>
      </c>
      <c r="E71" s="13">
        <f t="shared" si="58"/>
        <v>17.0073202306452</v>
      </c>
      <c r="F71" s="9" t="s">
        <v>109</v>
      </c>
      <c r="G71" s="6">
        <v>12</v>
      </c>
      <c r="H71" s="11">
        <f t="shared" si="40"/>
        <v>12.7759739750667</v>
      </c>
      <c r="I71" s="11">
        <f t="shared" si="41"/>
        <v>285.925973975067</v>
      </c>
      <c r="J71" s="11">
        <f t="shared" si="42"/>
        <v>0.0856922015092189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2.7404445859164</v>
      </c>
      <c r="P71" s="11">
        <f t="shared" si="45"/>
        <v>0.234834729681196</v>
      </c>
      <c r="Q71" s="16">
        <f t="shared" si="46"/>
        <v>0.0234834729681196</v>
      </c>
      <c r="R71" s="11">
        <f t="shared" si="47"/>
        <v>0.13797</v>
      </c>
      <c r="S71" s="17">
        <f t="shared" si="48"/>
        <v>0.170207095514384</v>
      </c>
      <c r="T71" s="3">
        <v>0.01</v>
      </c>
      <c r="U71" s="18">
        <f t="shared" si="49"/>
        <v>0.00170207095514384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0.0140020709551438</v>
      </c>
      <c r="AR71" s="25">
        <f t="shared" si="55"/>
        <v>137.97</v>
      </c>
      <c r="AS71" s="1">
        <f t="shared" si="56"/>
        <v>0.1</v>
      </c>
      <c r="AT71" s="2">
        <f>$E$5/12</f>
        <v>4.2</v>
      </c>
      <c r="AU71" s="1">
        <f t="shared" si="57"/>
        <v>5436.27016332289</v>
      </c>
      <c r="AV71" s="1">
        <f>SUM(AU60:AU71)</f>
        <v>89408.2804933648</v>
      </c>
    </row>
    <row r="72" s="1" customFormat="1" spans="1:46">
      <c r="A72" s="6"/>
      <c r="B72" s="6"/>
      <c r="C72" s="9">
        <v>12</v>
      </c>
      <c r="D72" s="12">
        <v>9.78905191054839</v>
      </c>
      <c r="E72" s="13">
        <f t="shared" si="58"/>
        <v>12.7759739750667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10</v>
      </c>
      <c r="E76" s="9"/>
      <c r="F76" s="9"/>
      <c r="G76" s="6">
        <v>1</v>
      </c>
      <c r="H76" s="11">
        <f t="shared" ref="H76:H87" si="60">E77</f>
        <v>10</v>
      </c>
      <c r="I76" s="11">
        <f t="shared" ref="I76:I87" si="61">H76+273.15</f>
        <v>283.15</v>
      </c>
      <c r="J76" s="11">
        <f t="shared" ref="J76:J87" si="62">EXP(($C$18*(I76-$C$16))/($C$19*I76*$C$16))</f>
        <v>0.0613689768727766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0.00480286398209864</v>
      </c>
      <c r="Q76" s="16">
        <f t="shared" ref="Q76:Q87" si="66">P76*$B$78</f>
        <v>0.000624372317672824</v>
      </c>
      <c r="R76" s="11">
        <f t="shared" ref="R76:R87" si="67">L76*$B$78</f>
        <v>0.0101740708333333</v>
      </c>
      <c r="S76" s="17">
        <f t="shared" ref="S76:S87" si="68">Q76/R76</f>
        <v>0.0613689768727767</v>
      </c>
      <c r="T76" s="3">
        <v>0.01</v>
      </c>
      <c r="U76" s="18">
        <f t="shared" ref="U76:U87" si="69">S76*T76</f>
        <v>0.000613689768727767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0.0122136897687278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57.1</v>
      </c>
      <c r="AU76" s="1">
        <f t="shared" ref="AU76:AU87" si="77">AT76*10000*AS76*0.67*AR76*AQ76</f>
        <v>4753.92748087376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9.9104903386129</v>
      </c>
      <c r="E77" s="13">
        <f t="shared" ref="E77:E88" si="78">D76</f>
        <v>10</v>
      </c>
      <c r="F77" s="9" t="s">
        <v>107</v>
      </c>
      <c r="G77" s="6">
        <v>2</v>
      </c>
      <c r="H77" s="11">
        <f t="shared" si="60"/>
        <v>9.9104903386129</v>
      </c>
      <c r="I77" s="11">
        <f t="shared" si="61"/>
        <v>283.060490338613</v>
      </c>
      <c r="J77" s="11">
        <f t="shared" si="62"/>
        <v>0.0607052649507972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0.151721302684568</v>
      </c>
      <c r="P77" s="11">
        <f t="shared" si="65"/>
        <v>0.0092102818781468</v>
      </c>
      <c r="Q77" s="16">
        <f t="shared" si="66"/>
        <v>0.00119733664415908</v>
      </c>
      <c r="R77" s="11">
        <f t="shared" si="67"/>
        <v>0.0101740708333333</v>
      </c>
      <c r="S77" s="17">
        <f t="shared" si="68"/>
        <v>0.117685109900774</v>
      </c>
      <c r="T77" s="3">
        <v>0.01</v>
      </c>
      <c r="U77" s="18">
        <f t="shared" si="69"/>
        <v>0.00117685109900774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0.0127768510990077</v>
      </c>
      <c r="AR77" s="25">
        <f t="shared" si="74"/>
        <v>7.82620833333333</v>
      </c>
      <c r="AS77" s="1">
        <f t="shared" si="75"/>
        <v>0.13</v>
      </c>
      <c r="AT77" s="2">
        <f t="shared" si="76"/>
        <v>57.1</v>
      </c>
      <c r="AU77" s="1">
        <f t="shared" si="77"/>
        <v>4973.12644325761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11.0795385238214</v>
      </c>
      <c r="E78" s="13">
        <f t="shared" si="78"/>
        <v>9.9104903386129</v>
      </c>
      <c r="F78" s="9" t="s">
        <v>107</v>
      </c>
      <c r="G78" s="6">
        <v>3</v>
      </c>
      <c r="H78" s="11">
        <f t="shared" si="60"/>
        <v>11.0795385238214</v>
      </c>
      <c r="I78" s="11">
        <f t="shared" si="61"/>
        <v>284.229538523821</v>
      </c>
      <c r="J78" s="11">
        <f t="shared" si="62"/>
        <v>0.0699312033804001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0.220773104139754</v>
      </c>
      <c r="P78" s="11">
        <f t="shared" si="65"/>
        <v>0.0154389288465194</v>
      </c>
      <c r="Q78" s="16">
        <f t="shared" si="66"/>
        <v>0.00200706075004752</v>
      </c>
      <c r="R78" s="11">
        <f t="shared" si="67"/>
        <v>0.0101740708333333</v>
      </c>
      <c r="S78" s="17">
        <f t="shared" si="68"/>
        <v>0.197272142382948</v>
      </c>
      <c r="T78" s="3">
        <v>0.01</v>
      </c>
      <c r="U78" s="18">
        <f t="shared" si="69"/>
        <v>0.00197272142382948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0.0135727214238295</v>
      </c>
      <c r="AR78" s="25">
        <f t="shared" si="74"/>
        <v>7.82620833333333</v>
      </c>
      <c r="AS78" s="1">
        <f t="shared" si="75"/>
        <v>0.13</v>
      </c>
      <c r="AT78" s="2">
        <f t="shared" si="76"/>
        <v>57.1</v>
      </c>
      <c r="AU78" s="1">
        <f t="shared" si="77"/>
        <v>5282.90259444735</v>
      </c>
    </row>
    <row r="79" s="1" customFormat="1" spans="1:47">
      <c r="A79" s="6"/>
      <c r="B79" s="6"/>
      <c r="C79" s="9">
        <v>3</v>
      </c>
      <c r="D79" s="12">
        <v>13.2494759532258</v>
      </c>
      <c r="E79" s="13">
        <f t="shared" si="78"/>
        <v>11.0795385238214</v>
      </c>
      <c r="F79" s="9" t="s">
        <v>107</v>
      </c>
      <c r="G79" s="6">
        <v>4</v>
      </c>
      <c r="H79" s="11">
        <f t="shared" si="60"/>
        <v>13.2494759532258</v>
      </c>
      <c r="I79" s="11">
        <f t="shared" si="61"/>
        <v>286.399475953226</v>
      </c>
      <c r="J79" s="11">
        <f t="shared" si="62"/>
        <v>0.0906551055148627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0.283596258626568</v>
      </c>
      <c r="P79" s="11">
        <f t="shared" si="65"/>
        <v>0.0257094487494119</v>
      </c>
      <c r="Q79" s="16">
        <f t="shared" si="66"/>
        <v>0.00334222833742354</v>
      </c>
      <c r="R79" s="11">
        <f t="shared" si="67"/>
        <v>0.0101740708333333</v>
      </c>
      <c r="S79" s="17">
        <f t="shared" si="68"/>
        <v>0.328504528047259</v>
      </c>
      <c r="T79" s="3">
        <v>0.01</v>
      </c>
      <c r="U79" s="18">
        <f t="shared" si="69"/>
        <v>0.00328504528047259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0.0223850452804726</v>
      </c>
      <c r="AR79" s="25">
        <f t="shared" si="74"/>
        <v>7.82620833333333</v>
      </c>
      <c r="AS79" s="1">
        <f t="shared" si="75"/>
        <v>0.13</v>
      </c>
      <c r="AT79" s="2">
        <f t="shared" si="76"/>
        <v>57.1</v>
      </c>
      <c r="AU79" s="1">
        <f t="shared" si="77"/>
        <v>8712.91836738104</v>
      </c>
    </row>
    <row r="80" s="1" customFormat="1" spans="1:47">
      <c r="A80" s="6"/>
      <c r="B80" s="6"/>
      <c r="C80" s="9">
        <v>4</v>
      </c>
      <c r="D80" s="12">
        <v>16.2234307893333</v>
      </c>
      <c r="E80" s="13">
        <f t="shared" si="78"/>
        <v>13.2494759532258</v>
      </c>
      <c r="F80" s="9" t="s">
        <v>107</v>
      </c>
      <c r="G80" s="6">
        <v>5</v>
      </c>
      <c r="H80" s="11">
        <f t="shared" si="60"/>
        <v>16.2234307893333</v>
      </c>
      <c r="I80" s="11">
        <f t="shared" si="61"/>
        <v>289.373430789333</v>
      </c>
      <c r="J80" s="11">
        <f t="shared" si="62"/>
        <v>0.12856817761404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0.244992469383299</v>
      </c>
      <c r="O80" s="11">
        <f t="shared" si="79"/>
        <v>0.0911564238271911</v>
      </c>
      <c r="P80" s="11">
        <f t="shared" si="65"/>
        <v>0.011719815289275</v>
      </c>
      <c r="Q80" s="16">
        <f t="shared" si="66"/>
        <v>0.00152357598760575</v>
      </c>
      <c r="R80" s="11">
        <f t="shared" si="67"/>
        <v>0.0101740708333333</v>
      </c>
      <c r="S80" s="17">
        <f t="shared" si="68"/>
        <v>0.149750872837848</v>
      </c>
      <c r="T80" s="3">
        <v>0.01</v>
      </c>
      <c r="U80" s="18">
        <f t="shared" si="69"/>
        <v>0.00149750872837848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0.0205975087283785</v>
      </c>
      <c r="AR80" s="25">
        <f t="shared" si="74"/>
        <v>7.82620833333333</v>
      </c>
      <c r="AS80" s="1">
        <f t="shared" si="75"/>
        <v>0.13</v>
      </c>
      <c r="AT80" s="2">
        <f t="shared" si="76"/>
        <v>57.1</v>
      </c>
      <c r="AU80" s="1">
        <f t="shared" si="77"/>
        <v>8017.15653791125</v>
      </c>
    </row>
    <row r="81" s="1" customFormat="1" spans="1:47">
      <c r="A81" s="6"/>
      <c r="B81" s="6"/>
      <c r="C81" s="9">
        <v>5</v>
      </c>
      <c r="D81" s="12">
        <v>18.9005686529032</v>
      </c>
      <c r="E81" s="13">
        <f t="shared" si="78"/>
        <v>16.2234307893333</v>
      </c>
      <c r="F81" s="9" t="s">
        <v>109</v>
      </c>
      <c r="G81" s="6">
        <v>6</v>
      </c>
      <c r="H81" s="11">
        <f t="shared" si="60"/>
        <v>18.9005686529032</v>
      </c>
      <c r="I81" s="11">
        <f t="shared" si="61"/>
        <v>292.050568652903</v>
      </c>
      <c r="J81" s="11">
        <f t="shared" si="62"/>
        <v>0.175019725981596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0.157698691871249</v>
      </c>
      <c r="P81" s="11">
        <f t="shared" si="65"/>
        <v>0.0276003818389622</v>
      </c>
      <c r="Q81" s="16">
        <f t="shared" si="66"/>
        <v>0.00358804963906509</v>
      </c>
      <c r="R81" s="11">
        <f t="shared" si="67"/>
        <v>0.0101740708333333</v>
      </c>
      <c r="S81" s="17">
        <f t="shared" si="68"/>
        <v>0.352666076130468</v>
      </c>
      <c r="T81" s="3">
        <v>0.01</v>
      </c>
      <c r="U81" s="18">
        <f t="shared" si="69"/>
        <v>0.00352666076130468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0.0226266607613047</v>
      </c>
      <c r="AR81" s="25">
        <f t="shared" si="74"/>
        <v>7.82620833333333</v>
      </c>
      <c r="AS81" s="1">
        <f t="shared" si="75"/>
        <v>0.13</v>
      </c>
      <c r="AT81" s="2">
        <f t="shared" si="76"/>
        <v>57.1</v>
      </c>
      <c r="AU81" s="1">
        <f t="shared" si="77"/>
        <v>8806.96222275005</v>
      </c>
    </row>
    <row r="82" s="1" customFormat="1" spans="1:47">
      <c r="A82" s="6"/>
      <c r="B82" s="6"/>
      <c r="C82" s="9">
        <v>6</v>
      </c>
      <c r="D82" s="12">
        <v>20.8690795623333</v>
      </c>
      <c r="E82" s="13">
        <f t="shared" si="78"/>
        <v>18.9005686529032</v>
      </c>
      <c r="F82" s="9" t="s">
        <v>107</v>
      </c>
      <c r="G82" s="6">
        <v>7</v>
      </c>
      <c r="H82" s="11">
        <f t="shared" si="60"/>
        <v>20.8690795623333</v>
      </c>
      <c r="I82" s="11">
        <f t="shared" si="61"/>
        <v>294.019079562333</v>
      </c>
      <c r="J82" s="11">
        <f t="shared" si="62"/>
        <v>0.218789911913083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0.20836039336562</v>
      </c>
      <c r="P82" s="11">
        <f t="shared" si="65"/>
        <v>0.0455871521106395</v>
      </c>
      <c r="Q82" s="16">
        <f t="shared" si="66"/>
        <v>0.00592632977438313</v>
      </c>
      <c r="R82" s="11">
        <f t="shared" si="67"/>
        <v>0.0101740708333333</v>
      </c>
      <c r="S82" s="17">
        <f t="shared" si="68"/>
        <v>0.582493465149338</v>
      </c>
      <c r="T82" s="3">
        <v>0.01</v>
      </c>
      <c r="U82" s="18">
        <f t="shared" si="69"/>
        <v>0.00582493465149338</v>
      </c>
      <c r="V82" s="17"/>
      <c r="W82" s="3"/>
      <c r="X82" s="18"/>
      <c r="Y82" s="19">
        <v>0.04</v>
      </c>
      <c r="Z82" s="3">
        <v>0.17</v>
      </c>
      <c r="AA82" s="20">
        <f t="shared" si="70"/>
        <v>0.0068</v>
      </c>
      <c r="AB82" s="3">
        <v>0.015</v>
      </c>
      <c r="AC82" s="3">
        <v>0.03</v>
      </c>
      <c r="AD82" s="20">
        <f t="shared" si="71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0.0249249346514934</v>
      </c>
      <c r="AR82" s="25">
        <f t="shared" si="74"/>
        <v>7.82620833333333</v>
      </c>
      <c r="AS82" s="1">
        <f t="shared" si="75"/>
        <v>0.13</v>
      </c>
      <c r="AT82" s="2">
        <f t="shared" si="76"/>
        <v>57.1</v>
      </c>
      <c r="AU82" s="1">
        <f t="shared" si="77"/>
        <v>9701.51805411867</v>
      </c>
    </row>
    <row r="83" s="1" customFormat="1" spans="1:47">
      <c r="A83" s="6"/>
      <c r="B83" s="6"/>
      <c r="C83" s="9">
        <v>7</v>
      </c>
      <c r="D83" s="12">
        <v>20.267630583871</v>
      </c>
      <c r="E83" s="13">
        <f t="shared" si="78"/>
        <v>20.8690795623333</v>
      </c>
      <c r="F83" s="9" t="s">
        <v>107</v>
      </c>
      <c r="G83" s="6">
        <v>8</v>
      </c>
      <c r="H83" s="11">
        <f t="shared" si="60"/>
        <v>20.267630583871</v>
      </c>
      <c r="I83" s="11">
        <f t="shared" si="61"/>
        <v>293.417630583871</v>
      </c>
      <c r="J83" s="11">
        <f t="shared" si="62"/>
        <v>0.204430945421762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0.241035324588314</v>
      </c>
      <c r="P83" s="11">
        <f t="shared" si="65"/>
        <v>0.0492750792856304</v>
      </c>
      <c r="Q83" s="16">
        <f t="shared" si="66"/>
        <v>0.00640576030713195</v>
      </c>
      <c r="R83" s="11">
        <f t="shared" si="67"/>
        <v>0.0101740708333333</v>
      </c>
      <c r="S83" s="17">
        <f t="shared" si="68"/>
        <v>0.629616248212541</v>
      </c>
      <c r="T83" s="3">
        <v>0.01</v>
      </c>
      <c r="U83" s="18">
        <f t="shared" si="69"/>
        <v>0.00629616248212541</v>
      </c>
      <c r="V83" s="17"/>
      <c r="W83" s="3"/>
      <c r="X83" s="18"/>
      <c r="Y83" s="19">
        <v>0.04</v>
      </c>
      <c r="Z83" s="3">
        <v>0.17</v>
      </c>
      <c r="AA83" s="20">
        <f t="shared" si="70"/>
        <v>0.0068</v>
      </c>
      <c r="AB83" s="3">
        <v>0.015</v>
      </c>
      <c r="AC83" s="3">
        <v>0.03</v>
      </c>
      <c r="AD83" s="20">
        <f t="shared" si="71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0.0253961624821254</v>
      </c>
      <c r="AR83" s="25">
        <f t="shared" si="74"/>
        <v>7.82620833333333</v>
      </c>
      <c r="AS83" s="1">
        <f t="shared" si="75"/>
        <v>0.13</v>
      </c>
      <c r="AT83" s="2">
        <f t="shared" si="76"/>
        <v>57.1</v>
      </c>
      <c r="AU83" s="1">
        <f t="shared" si="77"/>
        <v>9884.93379303239</v>
      </c>
    </row>
    <row r="84" s="1" customFormat="1" spans="1:47">
      <c r="A84" s="6"/>
      <c r="B84" s="6"/>
      <c r="C84" s="9">
        <v>8</v>
      </c>
      <c r="D84" s="12">
        <v>20.7111101135484</v>
      </c>
      <c r="E84" s="13">
        <f t="shared" si="78"/>
        <v>20.267630583871</v>
      </c>
      <c r="F84" s="9" t="s">
        <v>107</v>
      </c>
      <c r="G84" s="6">
        <v>9</v>
      </c>
      <c r="H84" s="11">
        <f t="shared" si="60"/>
        <v>20.7111101135484</v>
      </c>
      <c r="I84" s="11">
        <f t="shared" si="61"/>
        <v>293.861110113548</v>
      </c>
      <c r="J84" s="11">
        <f t="shared" si="62"/>
        <v>0.21492945606351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0.270022328636017</v>
      </c>
      <c r="P84" s="11">
        <f t="shared" si="65"/>
        <v>0.0580357522187415</v>
      </c>
      <c r="Q84" s="16">
        <f t="shared" si="66"/>
        <v>0.00754464778843639</v>
      </c>
      <c r="R84" s="11">
        <f t="shared" si="67"/>
        <v>0.0101740708333333</v>
      </c>
      <c r="S84" s="17">
        <f t="shared" si="68"/>
        <v>0.741556444026109</v>
      </c>
      <c r="T84" s="3">
        <v>0.01</v>
      </c>
      <c r="U84" s="18">
        <f t="shared" si="69"/>
        <v>0.00741556444026109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0.0265155644402611</v>
      </c>
      <c r="AR84" s="25">
        <f t="shared" si="74"/>
        <v>7.82620833333333</v>
      </c>
      <c r="AS84" s="1">
        <f t="shared" si="75"/>
        <v>0.13</v>
      </c>
      <c r="AT84" s="2">
        <f t="shared" si="76"/>
        <v>57.1</v>
      </c>
      <c r="AU84" s="1">
        <f t="shared" si="77"/>
        <v>10320.637976755</v>
      </c>
    </row>
    <row r="85" s="1" customFormat="1" spans="1:47">
      <c r="A85" s="6"/>
      <c r="B85" s="6"/>
      <c r="C85" s="9">
        <v>9</v>
      </c>
      <c r="D85" s="12">
        <v>20.1828340053333</v>
      </c>
      <c r="E85" s="13">
        <f t="shared" si="78"/>
        <v>20.7111101135484</v>
      </c>
      <c r="F85" s="9" t="s">
        <v>107</v>
      </c>
      <c r="G85" s="6">
        <v>10</v>
      </c>
      <c r="H85" s="11">
        <f t="shared" si="60"/>
        <v>20.1828340053333</v>
      </c>
      <c r="I85" s="11">
        <f t="shared" si="61"/>
        <v>293.332834005333</v>
      </c>
      <c r="J85" s="11">
        <f t="shared" si="62"/>
        <v>0.202479248157272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0.290248659750609</v>
      </c>
      <c r="P85" s="11">
        <f t="shared" si="65"/>
        <v>0.0587693304049592</v>
      </c>
      <c r="Q85" s="16">
        <f t="shared" si="66"/>
        <v>0.0076400129526447</v>
      </c>
      <c r="R85" s="11">
        <f t="shared" si="67"/>
        <v>0.0101740708333333</v>
      </c>
      <c r="S85" s="17">
        <f t="shared" si="68"/>
        <v>0.750929797698453</v>
      </c>
      <c r="T85" s="3">
        <v>0.01</v>
      </c>
      <c r="U85" s="18">
        <f t="shared" si="69"/>
        <v>0.00750929797698453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0.0266092979769845</v>
      </c>
      <c r="AR85" s="25">
        <f t="shared" si="74"/>
        <v>7.82620833333333</v>
      </c>
      <c r="AS85" s="1">
        <f t="shared" si="75"/>
        <v>0.13</v>
      </c>
      <c r="AT85" s="2">
        <f t="shared" si="76"/>
        <v>57.1</v>
      </c>
      <c r="AU85" s="1">
        <f t="shared" si="77"/>
        <v>10357.1218276262</v>
      </c>
    </row>
    <row r="86" s="1" customFormat="1" spans="1:47">
      <c r="A86" s="6"/>
      <c r="B86" s="6"/>
      <c r="C86" s="9">
        <v>10</v>
      </c>
      <c r="D86" s="12">
        <v>17.0073202306452</v>
      </c>
      <c r="E86" s="13">
        <f t="shared" si="78"/>
        <v>20.1828340053333</v>
      </c>
      <c r="F86" s="9" t="s">
        <v>107</v>
      </c>
      <c r="G86" s="6">
        <v>11</v>
      </c>
      <c r="H86" s="11">
        <f t="shared" si="60"/>
        <v>17.0073202306452</v>
      </c>
      <c r="I86" s="11">
        <f t="shared" si="61"/>
        <v>290.157320230645</v>
      </c>
      <c r="J86" s="11">
        <f t="shared" si="62"/>
        <v>0.140803086693884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0.219905362878367</v>
      </c>
      <c r="O86" s="11">
        <f t="shared" si="79"/>
        <v>0.0898360498006158</v>
      </c>
      <c r="P86" s="11">
        <f t="shared" si="65"/>
        <v>0.0126491931083122</v>
      </c>
      <c r="Q86" s="16">
        <f t="shared" si="66"/>
        <v>0.00164439510408058</v>
      </c>
      <c r="R86" s="11">
        <f t="shared" si="67"/>
        <v>0.0101740708333333</v>
      </c>
      <c r="S86" s="17">
        <f t="shared" si="68"/>
        <v>0.161626071905559</v>
      </c>
      <c r="T86" s="3">
        <v>0.01</v>
      </c>
      <c r="U86" s="18">
        <f t="shared" si="69"/>
        <v>0.00161626071905559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0.0132162607190556</v>
      </c>
      <c r="AR86" s="25">
        <f t="shared" si="74"/>
        <v>7.82620833333333</v>
      </c>
      <c r="AS86" s="1">
        <f t="shared" si="75"/>
        <v>0.13</v>
      </c>
      <c r="AT86" s="2">
        <f t="shared" si="76"/>
        <v>57.1</v>
      </c>
      <c r="AU86" s="1">
        <f t="shared" si="77"/>
        <v>5144.15759826978</v>
      </c>
    </row>
    <row r="87" s="1" customFormat="1" spans="1:48">
      <c r="A87" s="6"/>
      <c r="B87" s="6"/>
      <c r="C87" s="9">
        <v>11</v>
      </c>
      <c r="D87" s="12">
        <v>12.7759739750667</v>
      </c>
      <c r="E87" s="13">
        <f t="shared" si="78"/>
        <v>17.0073202306452</v>
      </c>
      <c r="F87" s="9" t="s">
        <v>109</v>
      </c>
      <c r="G87" s="6">
        <v>12</v>
      </c>
      <c r="H87" s="11">
        <f t="shared" si="60"/>
        <v>12.7759739750667</v>
      </c>
      <c r="I87" s="11">
        <f t="shared" si="61"/>
        <v>285.925973975067</v>
      </c>
      <c r="J87" s="11">
        <f t="shared" si="62"/>
        <v>0.0856922015092189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0.155448940025637</v>
      </c>
      <c r="P87" s="11">
        <f t="shared" si="65"/>
        <v>0.0133207618930714</v>
      </c>
      <c r="Q87" s="16">
        <f t="shared" si="66"/>
        <v>0.00173169904609928</v>
      </c>
      <c r="R87" s="11">
        <f t="shared" si="67"/>
        <v>0.0101740708333333</v>
      </c>
      <c r="S87" s="17">
        <f t="shared" si="68"/>
        <v>0.170207095514385</v>
      </c>
      <c r="T87" s="3">
        <v>0.01</v>
      </c>
      <c r="U87" s="18">
        <f t="shared" si="69"/>
        <v>0.00170207095514385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0.0133020709551438</v>
      </c>
      <c r="AR87" s="25">
        <f t="shared" si="74"/>
        <v>7.82620833333333</v>
      </c>
      <c r="AS87" s="1">
        <f t="shared" si="75"/>
        <v>0.13</v>
      </c>
      <c r="AT87" s="2">
        <f t="shared" si="76"/>
        <v>57.1</v>
      </c>
      <c r="AU87" s="1">
        <f t="shared" si="77"/>
        <v>5177.55746736787</v>
      </c>
      <c r="AV87" s="1">
        <f>SUM(AU76:AU87)</f>
        <v>91132.920363791</v>
      </c>
    </row>
    <row r="88" s="1" customFormat="1" spans="1:46">
      <c r="A88" s="6"/>
      <c r="B88" s="6"/>
      <c r="C88" s="9">
        <v>12</v>
      </c>
      <c r="D88" s="12">
        <v>9.78905191054839</v>
      </c>
      <c r="E88" s="13">
        <f t="shared" si="78"/>
        <v>12.7759739750667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10</v>
      </c>
      <c r="E91" s="9"/>
      <c r="F91" s="9"/>
      <c r="G91" s="6">
        <v>1</v>
      </c>
      <c r="H91" s="11">
        <f t="shared" ref="H91:H102" si="80">E92</f>
        <v>10</v>
      </c>
      <c r="I91" s="11">
        <f t="shared" ref="I91:I102" si="81">H91+273.15</f>
        <v>283.15</v>
      </c>
      <c r="J91" s="11">
        <f t="shared" ref="J91:J102" si="82">EXP(($C$18*(I91-$C$16))/($C$19*I91*$C$16))</f>
        <v>0.0613689768727766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0.0046591327241812</v>
      </c>
      <c r="Q91" s="16">
        <f t="shared" ref="Q91:Q102" si="86">P91*$B$93</f>
        <v>0.000838643890352615</v>
      </c>
      <c r="R91" s="11">
        <f t="shared" ref="R91:R102" si="87">L91*$B$93</f>
        <v>0.0136656</v>
      </c>
      <c r="S91" s="17">
        <f t="shared" ref="S91:S102" si="88">Q91/R91</f>
        <v>0.0613689768727766</v>
      </c>
      <c r="T91" s="3">
        <v>0.01</v>
      </c>
      <c r="U91" s="18">
        <f t="shared" ref="U91:U102" si="89">S91*T91</f>
        <v>0.000613689768727766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0.0154136897687278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121.666666666667</v>
      </c>
      <c r="AU91" s="1">
        <f t="shared" ref="AU91:AU102" si="96">AT91*10000*AS91*0.67*AR91*AQ91</f>
        <v>17170.4521126191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9.9104903386129</v>
      </c>
      <c r="E92" s="13">
        <f t="shared" ref="E92:E103" si="97">D91</f>
        <v>10</v>
      </c>
      <c r="F92" s="9" t="s">
        <v>107</v>
      </c>
      <c r="G92" s="6">
        <v>2</v>
      </c>
      <c r="H92" s="11">
        <f t="shared" si="80"/>
        <v>9.9104903386129</v>
      </c>
      <c r="I92" s="11">
        <f t="shared" si="81"/>
        <v>283.060490338613</v>
      </c>
      <c r="J92" s="11">
        <f t="shared" si="82"/>
        <v>0.0607052649507972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0.147180867275819</v>
      </c>
      <c r="P92" s="11">
        <f t="shared" si="85"/>
        <v>0.0089346535436667</v>
      </c>
      <c r="Q92" s="16">
        <f t="shared" si="86"/>
        <v>0.00160823763786001</v>
      </c>
      <c r="R92" s="11">
        <f t="shared" si="87"/>
        <v>0.0136656</v>
      </c>
      <c r="S92" s="17">
        <f t="shared" si="88"/>
        <v>0.117685109900773</v>
      </c>
      <c r="T92" s="3">
        <v>0.01</v>
      </c>
      <c r="U92" s="18">
        <f t="shared" si="89"/>
        <v>0.00117685109900773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0.0159768510990077</v>
      </c>
      <c r="AR92" s="25">
        <f t="shared" si="93"/>
        <v>7.592</v>
      </c>
      <c r="AS92" s="1">
        <f t="shared" si="94"/>
        <v>0.18</v>
      </c>
      <c r="AT92" s="2">
        <f t="shared" si="95"/>
        <v>121.666666666667</v>
      </c>
      <c r="AU92" s="1">
        <f t="shared" si="96"/>
        <v>17797.7992824622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11.0795385238214</v>
      </c>
      <c r="E93" s="13">
        <f t="shared" si="97"/>
        <v>9.9104903386129</v>
      </c>
      <c r="F93" s="9" t="s">
        <v>107</v>
      </c>
      <c r="G93" s="6">
        <v>3</v>
      </c>
      <c r="H93" s="11">
        <f t="shared" si="80"/>
        <v>11.0795385238214</v>
      </c>
      <c r="I93" s="11">
        <f t="shared" si="81"/>
        <v>284.229538523821</v>
      </c>
      <c r="J93" s="11">
        <f t="shared" si="82"/>
        <v>0.0699312033804001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0.214166213732152</v>
      </c>
      <c r="P93" s="11">
        <f t="shared" si="85"/>
        <v>0.0149769010497134</v>
      </c>
      <c r="Q93" s="16">
        <f t="shared" si="86"/>
        <v>0.0026958421889484</v>
      </c>
      <c r="R93" s="11">
        <f t="shared" si="87"/>
        <v>0.0136656</v>
      </c>
      <c r="S93" s="17">
        <f t="shared" si="88"/>
        <v>0.197272142382947</v>
      </c>
      <c r="T93" s="3">
        <v>0.01</v>
      </c>
      <c r="U93" s="18">
        <f t="shared" si="89"/>
        <v>0.00197272142382947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0.0167727214238295</v>
      </c>
      <c r="AR93" s="25">
        <f t="shared" si="93"/>
        <v>7.592</v>
      </c>
      <c r="AS93" s="1">
        <f t="shared" si="94"/>
        <v>0.18</v>
      </c>
      <c r="AT93" s="2">
        <f t="shared" si="95"/>
        <v>121.666666666667</v>
      </c>
      <c r="AU93" s="1">
        <f t="shared" si="96"/>
        <v>18684.3782590244</v>
      </c>
    </row>
    <row r="94" s="1" customFormat="1" spans="1:47">
      <c r="A94" s="6"/>
      <c r="B94" s="6"/>
      <c r="C94" s="9">
        <v>3</v>
      </c>
      <c r="D94" s="12">
        <v>13.2494759532258</v>
      </c>
      <c r="E94" s="13">
        <f t="shared" si="97"/>
        <v>11.0795385238214</v>
      </c>
      <c r="F94" s="9" t="s">
        <v>107</v>
      </c>
      <c r="G94" s="6">
        <v>4</v>
      </c>
      <c r="H94" s="11">
        <f t="shared" si="80"/>
        <v>13.2494759532258</v>
      </c>
      <c r="I94" s="11">
        <f t="shared" si="81"/>
        <v>286.399475953226</v>
      </c>
      <c r="J94" s="11">
        <f t="shared" si="82"/>
        <v>0.0906551055148627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0.275109312682439</v>
      </c>
      <c r="P94" s="11">
        <f t="shared" si="85"/>
        <v>0.0249400637693478</v>
      </c>
      <c r="Q94" s="16">
        <f t="shared" si="86"/>
        <v>0.00448921147848261</v>
      </c>
      <c r="R94" s="11">
        <f t="shared" si="87"/>
        <v>0.0136656</v>
      </c>
      <c r="S94" s="17">
        <f t="shared" si="88"/>
        <v>0.328504528047258</v>
      </c>
      <c r="T94" s="3">
        <v>0.01</v>
      </c>
      <c r="U94" s="18">
        <f t="shared" si="89"/>
        <v>0.00328504528047258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0.0303850452804726</v>
      </c>
      <c r="AR94" s="25">
        <f t="shared" si="93"/>
        <v>7.592</v>
      </c>
      <c r="AS94" s="1">
        <f t="shared" si="94"/>
        <v>0.18</v>
      </c>
      <c r="AT94" s="2">
        <f t="shared" si="95"/>
        <v>121.666666666667</v>
      </c>
      <c r="AU94" s="1">
        <f t="shared" si="96"/>
        <v>33848.1552928764</v>
      </c>
    </row>
    <row r="95" s="1" customFormat="1" spans="1:47">
      <c r="A95" s="6"/>
      <c r="B95" s="6"/>
      <c r="C95" s="9">
        <v>4</v>
      </c>
      <c r="D95" s="12">
        <v>16.2234307893333</v>
      </c>
      <c r="E95" s="13">
        <f t="shared" si="97"/>
        <v>13.2494759532258</v>
      </c>
      <c r="F95" s="9" t="s">
        <v>107</v>
      </c>
      <c r="G95" s="6">
        <v>5</v>
      </c>
      <c r="H95" s="11">
        <f t="shared" si="80"/>
        <v>16.2234307893333</v>
      </c>
      <c r="I95" s="11">
        <f t="shared" si="81"/>
        <v>289.373430789333</v>
      </c>
      <c r="J95" s="11">
        <f t="shared" si="82"/>
        <v>0.12856817761404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0.237660786467436</v>
      </c>
      <c r="O95" s="11">
        <f t="shared" si="98"/>
        <v>0.0884284624456546</v>
      </c>
      <c r="P95" s="11">
        <f t="shared" si="85"/>
        <v>0.0113690862658494</v>
      </c>
      <c r="Q95" s="16">
        <f t="shared" si="86"/>
        <v>0.00204643552785289</v>
      </c>
      <c r="R95" s="11">
        <f t="shared" si="87"/>
        <v>0.0136656</v>
      </c>
      <c r="S95" s="17">
        <f t="shared" si="88"/>
        <v>0.149750872837848</v>
      </c>
      <c r="T95" s="3">
        <v>0.01</v>
      </c>
      <c r="U95" s="18">
        <f t="shared" si="89"/>
        <v>0.00149750872837848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0.0285975087283785</v>
      </c>
      <c r="AR95" s="25">
        <f t="shared" si="93"/>
        <v>7.592</v>
      </c>
      <c r="AS95" s="1">
        <f t="shared" si="94"/>
        <v>0.18</v>
      </c>
      <c r="AT95" s="2">
        <f t="shared" si="95"/>
        <v>121.666666666667</v>
      </c>
      <c r="AU95" s="1">
        <f t="shared" si="96"/>
        <v>31856.8857637881</v>
      </c>
    </row>
    <row r="96" s="1" customFormat="1" spans="1:47">
      <c r="A96" s="6"/>
      <c r="B96" s="6"/>
      <c r="C96" s="9">
        <v>5</v>
      </c>
      <c r="D96" s="12">
        <v>18.9005686529032</v>
      </c>
      <c r="E96" s="13">
        <f t="shared" si="97"/>
        <v>16.2234307893333</v>
      </c>
      <c r="F96" s="9" t="s">
        <v>109</v>
      </c>
      <c r="G96" s="6">
        <v>6</v>
      </c>
      <c r="H96" s="11">
        <f t="shared" si="80"/>
        <v>18.9005686529032</v>
      </c>
      <c r="I96" s="11">
        <f t="shared" si="81"/>
        <v>292.050568652903</v>
      </c>
      <c r="J96" s="11">
        <f t="shared" si="82"/>
        <v>0.175019725981596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0.152979376179805</v>
      </c>
      <c r="P96" s="11">
        <f t="shared" si="85"/>
        <v>0.026774408499825</v>
      </c>
      <c r="Q96" s="16">
        <f t="shared" si="86"/>
        <v>0.0048193935299685</v>
      </c>
      <c r="R96" s="11">
        <f t="shared" si="87"/>
        <v>0.0136656</v>
      </c>
      <c r="S96" s="17">
        <f t="shared" si="88"/>
        <v>0.352666076130466</v>
      </c>
      <c r="T96" s="3">
        <v>0.01</v>
      </c>
      <c r="U96" s="18">
        <f t="shared" si="89"/>
        <v>0.00352666076130466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0.0306266607613047</v>
      </c>
      <c r="AR96" s="25">
        <f t="shared" si="93"/>
        <v>7.592</v>
      </c>
      <c r="AS96" s="1">
        <f t="shared" si="94"/>
        <v>0.18</v>
      </c>
      <c r="AT96" s="2">
        <f t="shared" si="95"/>
        <v>121.666666666667</v>
      </c>
      <c r="AU96" s="1">
        <f t="shared" si="96"/>
        <v>34117.3086951793</v>
      </c>
    </row>
    <row r="97" s="1" customFormat="1" spans="1:47">
      <c r="A97" s="6"/>
      <c r="B97" s="6"/>
      <c r="C97" s="9">
        <v>6</v>
      </c>
      <c r="D97" s="12">
        <v>20.8690795623333</v>
      </c>
      <c r="E97" s="13">
        <f t="shared" si="97"/>
        <v>18.9005686529032</v>
      </c>
      <c r="F97" s="9" t="s">
        <v>107</v>
      </c>
      <c r="G97" s="6">
        <v>7</v>
      </c>
      <c r="H97" s="11">
        <f t="shared" si="80"/>
        <v>20.8690795623333</v>
      </c>
      <c r="I97" s="11">
        <f t="shared" si="81"/>
        <v>294.019079562333</v>
      </c>
      <c r="J97" s="11">
        <f t="shared" si="82"/>
        <v>0.218789911913083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0.20212496767998</v>
      </c>
      <c r="P97" s="11">
        <f t="shared" si="85"/>
        <v>0.0442229038741376</v>
      </c>
      <c r="Q97" s="16">
        <f t="shared" si="86"/>
        <v>0.00796012269734478</v>
      </c>
      <c r="R97" s="11">
        <f t="shared" si="87"/>
        <v>0.0136656</v>
      </c>
      <c r="S97" s="17">
        <f t="shared" si="88"/>
        <v>0.582493465149337</v>
      </c>
      <c r="T97" s="3">
        <v>0.01</v>
      </c>
      <c r="U97" s="18">
        <f t="shared" si="89"/>
        <v>0.00582493465149337</v>
      </c>
      <c r="V97" s="17"/>
      <c r="W97" s="3"/>
      <c r="X97" s="18"/>
      <c r="Y97" s="19">
        <v>0.04</v>
      </c>
      <c r="Z97" s="3">
        <v>0.49</v>
      </c>
      <c r="AA97" s="20">
        <f t="shared" si="90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1"/>
        <v>0.0075</v>
      </c>
      <c r="AQ97" s="1">
        <f t="shared" si="92"/>
        <v>0.0329249346514934</v>
      </c>
      <c r="AR97" s="25">
        <f t="shared" si="93"/>
        <v>7.592</v>
      </c>
      <c r="AS97" s="1">
        <f t="shared" si="94"/>
        <v>0.18</v>
      </c>
      <c r="AT97" s="2">
        <f t="shared" si="95"/>
        <v>121.666666666667</v>
      </c>
      <c r="AU97" s="1">
        <f t="shared" si="96"/>
        <v>36677.5264214522</v>
      </c>
    </row>
    <row r="98" s="1" customFormat="1" spans="1:47">
      <c r="A98" s="6"/>
      <c r="B98" s="6"/>
      <c r="C98" s="9">
        <v>7</v>
      </c>
      <c r="D98" s="12">
        <v>20.267630583871</v>
      </c>
      <c r="E98" s="13">
        <f t="shared" si="97"/>
        <v>20.8690795623333</v>
      </c>
      <c r="F98" s="9" t="s">
        <v>107</v>
      </c>
      <c r="G98" s="6">
        <v>8</v>
      </c>
      <c r="H98" s="11">
        <f t="shared" si="80"/>
        <v>20.267630583871</v>
      </c>
      <c r="I98" s="11">
        <f t="shared" si="81"/>
        <v>293.417630583871</v>
      </c>
      <c r="J98" s="11">
        <f t="shared" si="82"/>
        <v>0.204430945421762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0.233822063805843</v>
      </c>
      <c r="P98" s="11">
        <f t="shared" si="85"/>
        <v>0.047800465564296</v>
      </c>
      <c r="Q98" s="16">
        <f t="shared" si="86"/>
        <v>0.00860408380157327</v>
      </c>
      <c r="R98" s="11">
        <f t="shared" si="87"/>
        <v>0.0136656</v>
      </c>
      <c r="S98" s="17">
        <f t="shared" si="88"/>
        <v>0.629616248212539</v>
      </c>
      <c r="T98" s="3">
        <v>0.01</v>
      </c>
      <c r="U98" s="18">
        <f t="shared" si="89"/>
        <v>0.00629616248212539</v>
      </c>
      <c r="V98" s="17"/>
      <c r="W98" s="3"/>
      <c r="X98" s="18"/>
      <c r="Y98" s="19">
        <v>0.04</v>
      </c>
      <c r="Z98" s="3">
        <v>0.49</v>
      </c>
      <c r="AA98" s="20">
        <f t="shared" si="90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1"/>
        <v>0.0075</v>
      </c>
      <c r="AQ98" s="1">
        <f t="shared" si="92"/>
        <v>0.0333961624821254</v>
      </c>
      <c r="AR98" s="25">
        <f t="shared" si="93"/>
        <v>7.592</v>
      </c>
      <c r="AS98" s="1">
        <f t="shared" si="94"/>
        <v>0.18</v>
      </c>
      <c r="AT98" s="2">
        <f t="shared" si="95"/>
        <v>121.666666666667</v>
      </c>
      <c r="AU98" s="1">
        <f t="shared" si="96"/>
        <v>37202.4620482491</v>
      </c>
    </row>
    <row r="99" s="1" customFormat="1" spans="1:47">
      <c r="A99" s="6"/>
      <c r="B99" s="6"/>
      <c r="C99" s="9">
        <v>8</v>
      </c>
      <c r="D99" s="12">
        <v>20.7111101135484</v>
      </c>
      <c r="E99" s="13">
        <f t="shared" si="97"/>
        <v>20.267630583871</v>
      </c>
      <c r="F99" s="9" t="s">
        <v>107</v>
      </c>
      <c r="G99" s="6">
        <v>9</v>
      </c>
      <c r="H99" s="11">
        <f t="shared" si="80"/>
        <v>20.7111101135484</v>
      </c>
      <c r="I99" s="11">
        <f t="shared" si="81"/>
        <v>293.861110113548</v>
      </c>
      <c r="J99" s="11">
        <f t="shared" si="82"/>
        <v>0.21492945606351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0.261941598241547</v>
      </c>
      <c r="P99" s="11">
        <f t="shared" si="85"/>
        <v>0.056298965230462</v>
      </c>
      <c r="Q99" s="16">
        <f t="shared" si="86"/>
        <v>0.0101338137414832</v>
      </c>
      <c r="R99" s="11">
        <f t="shared" si="87"/>
        <v>0.0136656</v>
      </c>
      <c r="S99" s="17">
        <f t="shared" si="88"/>
        <v>0.741556444026107</v>
      </c>
      <c r="T99" s="3">
        <v>0.01</v>
      </c>
      <c r="U99" s="18">
        <f t="shared" si="89"/>
        <v>0.00741556444026107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0.0345155644402611</v>
      </c>
      <c r="AR99" s="25">
        <f t="shared" si="93"/>
        <v>7.592</v>
      </c>
      <c r="AS99" s="1">
        <f t="shared" si="94"/>
        <v>0.18</v>
      </c>
      <c r="AT99" s="2">
        <f t="shared" si="95"/>
        <v>121.666666666667</v>
      </c>
      <c r="AU99" s="1">
        <f t="shared" si="96"/>
        <v>38449.4469042657</v>
      </c>
    </row>
    <row r="100" s="1" customFormat="1" spans="1:47">
      <c r="A100" s="6"/>
      <c r="B100" s="6"/>
      <c r="C100" s="9">
        <v>9</v>
      </c>
      <c r="D100" s="12">
        <v>20.1828340053333</v>
      </c>
      <c r="E100" s="13">
        <f t="shared" si="97"/>
        <v>20.7111101135484</v>
      </c>
      <c r="F100" s="9" t="s">
        <v>107</v>
      </c>
      <c r="G100" s="6">
        <v>10</v>
      </c>
      <c r="H100" s="11">
        <f t="shared" si="80"/>
        <v>20.1828340053333</v>
      </c>
      <c r="I100" s="11">
        <f t="shared" si="81"/>
        <v>293.332834005333</v>
      </c>
      <c r="J100" s="11">
        <f t="shared" si="82"/>
        <v>0.202479248157272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0.281562633011085</v>
      </c>
      <c r="P100" s="11">
        <f t="shared" si="85"/>
        <v>0.0570105902412664</v>
      </c>
      <c r="Q100" s="16">
        <f t="shared" si="86"/>
        <v>0.0102619062434279</v>
      </c>
      <c r="R100" s="11">
        <f t="shared" si="87"/>
        <v>0.0136656</v>
      </c>
      <c r="S100" s="17">
        <f t="shared" si="88"/>
        <v>0.75092979769845</v>
      </c>
      <c r="T100" s="3">
        <v>0.01</v>
      </c>
      <c r="U100" s="18">
        <f t="shared" si="89"/>
        <v>0.0075092979769845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0.0346092979769845</v>
      </c>
      <c r="AR100" s="25">
        <f t="shared" si="93"/>
        <v>7.592</v>
      </c>
      <c r="AS100" s="1">
        <f t="shared" si="94"/>
        <v>0.18</v>
      </c>
      <c r="AT100" s="2">
        <f t="shared" si="95"/>
        <v>121.666666666667</v>
      </c>
      <c r="AU100" s="1">
        <f t="shared" si="96"/>
        <v>38553.863642101</v>
      </c>
    </row>
    <row r="101" s="1" customFormat="1" spans="1:47">
      <c r="A101" s="6"/>
      <c r="B101" s="6"/>
      <c r="C101" s="9">
        <v>10</v>
      </c>
      <c r="D101" s="12">
        <v>17.0073202306452</v>
      </c>
      <c r="E101" s="13">
        <f t="shared" si="97"/>
        <v>20.1828340053333</v>
      </c>
      <c r="F101" s="9" t="s">
        <v>107</v>
      </c>
      <c r="G101" s="6">
        <v>11</v>
      </c>
      <c r="H101" s="11">
        <f t="shared" si="80"/>
        <v>17.0073202306452</v>
      </c>
      <c r="I101" s="11">
        <f t="shared" si="81"/>
        <v>290.157320230645</v>
      </c>
      <c r="J101" s="11">
        <f t="shared" si="82"/>
        <v>0.140803086693884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0.213324440631327</v>
      </c>
      <c r="O101" s="11">
        <f t="shared" si="98"/>
        <v>0.0871476021384909</v>
      </c>
      <c r="P101" s="11">
        <f t="shared" si="85"/>
        <v>0.01227065137907</v>
      </c>
      <c r="Q101" s="16">
        <f t="shared" si="86"/>
        <v>0.0022087172482326</v>
      </c>
      <c r="R101" s="11">
        <f t="shared" si="87"/>
        <v>0.0136656</v>
      </c>
      <c r="S101" s="17">
        <f t="shared" si="88"/>
        <v>0.161626071905559</v>
      </c>
      <c r="T101" s="3">
        <v>0.01</v>
      </c>
      <c r="U101" s="18">
        <f t="shared" si="89"/>
        <v>0.00161626071905559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0.0164162607190556</v>
      </c>
      <c r="AR101" s="25">
        <f t="shared" si="93"/>
        <v>7.592</v>
      </c>
      <c r="AS101" s="1">
        <f t="shared" si="94"/>
        <v>0.18</v>
      </c>
      <c r="AT101" s="2">
        <f t="shared" si="95"/>
        <v>121.666666666667</v>
      </c>
      <c r="AU101" s="1">
        <f t="shared" si="96"/>
        <v>18287.2902448509</v>
      </c>
    </row>
    <row r="102" s="1" customFormat="1" spans="1:48">
      <c r="A102" s="6"/>
      <c r="B102" s="6"/>
      <c r="C102" s="9">
        <v>11</v>
      </c>
      <c r="D102" s="12">
        <v>12.7759739750667</v>
      </c>
      <c r="E102" s="13">
        <f t="shared" si="97"/>
        <v>17.0073202306452</v>
      </c>
      <c r="F102" s="9" t="s">
        <v>109</v>
      </c>
      <c r="G102" s="6">
        <v>12</v>
      </c>
      <c r="H102" s="11">
        <f t="shared" si="80"/>
        <v>12.7759739750667</v>
      </c>
      <c r="I102" s="11">
        <f t="shared" si="81"/>
        <v>285.925973975067</v>
      </c>
      <c r="J102" s="11">
        <f t="shared" si="82"/>
        <v>0.0856922015092189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0.150796950759421</v>
      </c>
      <c r="P102" s="11">
        <f t="shared" si="85"/>
        <v>0.0129221226914521</v>
      </c>
      <c r="Q102" s="16">
        <f t="shared" si="86"/>
        <v>0.00232598208446137</v>
      </c>
      <c r="R102" s="11">
        <f t="shared" si="87"/>
        <v>0.0136656</v>
      </c>
      <c r="S102" s="17">
        <f t="shared" si="88"/>
        <v>0.170207095514384</v>
      </c>
      <c r="T102" s="3">
        <v>0.01</v>
      </c>
      <c r="U102" s="18">
        <f t="shared" si="89"/>
        <v>0.00170207095514384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0.0165020709551438</v>
      </c>
      <c r="AR102" s="25">
        <f t="shared" si="93"/>
        <v>7.592</v>
      </c>
      <c r="AS102" s="1">
        <f t="shared" si="94"/>
        <v>0.18</v>
      </c>
      <c r="AT102" s="2">
        <f t="shared" si="95"/>
        <v>121.666666666667</v>
      </c>
      <c r="AU102" s="1">
        <f t="shared" si="96"/>
        <v>18382.8806305168</v>
      </c>
      <c r="AV102" s="1">
        <f>SUM(AU91:AU102)</f>
        <v>341028.449297385</v>
      </c>
    </row>
    <row r="103" s="1" customFormat="1" spans="1:46">
      <c r="A103" s="6"/>
      <c r="B103" s="6"/>
      <c r="C103" s="9">
        <v>12</v>
      </c>
      <c r="D103" s="12">
        <v>9.78905191054839</v>
      </c>
      <c r="E103" s="13">
        <f t="shared" si="97"/>
        <v>12.7759739750667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10</v>
      </c>
      <c r="E107" s="9"/>
      <c r="F107" s="9"/>
      <c r="G107" s="6">
        <v>1</v>
      </c>
      <c r="H107" s="11">
        <f t="shared" ref="H107:H118" si="99">E108</f>
        <v>10</v>
      </c>
      <c r="I107" s="11">
        <f t="shared" ref="I107:I118" si="100">H107+273.15</f>
        <v>283.15</v>
      </c>
      <c r="J107" s="11">
        <f t="shared" ref="J107:J118" si="101">EXP(($C$18*(I107-$C$16))/($C$19*I107*$C$16))</f>
        <v>0.0613689768727766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0.169543151871767</v>
      </c>
      <c r="Q107" s="16">
        <f t="shared" ref="Q107:Q118" si="105">P107*$B$109</f>
        <v>0.076294418342295</v>
      </c>
      <c r="R107" s="11">
        <f t="shared" ref="R107:R118" si="106">L107*$B$109</f>
        <v>1.24320825</v>
      </c>
      <c r="S107" s="17">
        <f t="shared" ref="S107:S118" si="107">Q107/R107</f>
        <v>0.0613689768727766</v>
      </c>
      <c r="T107" s="3">
        <v>0.27</v>
      </c>
      <c r="U107" s="18">
        <f t="shared" ref="U107:U118" si="108">S107*T107</f>
        <v>0.0165696237556497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0.231395741562328</v>
      </c>
      <c r="AC107" s="25">
        <f t="shared" ref="AC107:AC118" si="110">$B$107/12</f>
        <v>10.2321666666667</v>
      </c>
      <c r="AD107" s="1">
        <f t="shared" ref="AD107:AD118" si="111">$B$109</f>
        <v>0.45</v>
      </c>
      <c r="AE107" s="26">
        <f t="shared" ref="AE107:AE118" si="112">$E$9/12</f>
        <v>408.108333333333</v>
      </c>
      <c r="AF107" s="1">
        <f t="shared" ref="AF107:AF118" si="113">AE107*10000*AC107*AB107</f>
        <v>9662698.54442362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9.9104903386129</v>
      </c>
      <c r="E108" s="13">
        <f t="shared" ref="E108:E119" si="114">D107</f>
        <v>10</v>
      </c>
      <c r="F108" s="9" t="s">
        <v>107</v>
      </c>
      <c r="G108" s="6">
        <v>2</v>
      </c>
      <c r="H108" s="11">
        <f t="shared" si="99"/>
        <v>9.9104903386129</v>
      </c>
      <c r="I108" s="11">
        <f t="shared" si="100"/>
        <v>283.060490338613</v>
      </c>
      <c r="J108" s="11">
        <f t="shared" si="101"/>
        <v>0.0607052649507972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5.35582684812823</v>
      </c>
      <c r="P108" s="11">
        <f t="shared" si="104"/>
        <v>0.325126887846218</v>
      </c>
      <c r="Q108" s="16">
        <f t="shared" si="105"/>
        <v>0.146307099530798</v>
      </c>
      <c r="R108" s="11">
        <f t="shared" si="106"/>
        <v>1.24320825</v>
      </c>
      <c r="S108" s="17">
        <f t="shared" si="107"/>
        <v>0.117685109900773</v>
      </c>
      <c r="T108" s="3">
        <v>0.27</v>
      </c>
      <c r="U108" s="18">
        <f t="shared" si="108"/>
        <v>0.0317749796732088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0.235980156371472</v>
      </c>
      <c r="AC108" s="25">
        <f t="shared" si="110"/>
        <v>10.2321666666667</v>
      </c>
      <c r="AD108" s="1">
        <f t="shared" si="111"/>
        <v>0.45</v>
      </c>
      <c r="AE108" s="26">
        <f t="shared" si="112"/>
        <v>408.108333333333</v>
      </c>
      <c r="AF108" s="1">
        <f t="shared" si="113"/>
        <v>9854136.02725828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0.45</v>
      </c>
      <c r="C109" s="9">
        <v>2</v>
      </c>
      <c r="D109" s="12">
        <v>11.0795385238214</v>
      </c>
      <c r="E109" s="13">
        <f t="shared" si="114"/>
        <v>9.9104903386129</v>
      </c>
      <c r="F109" s="9" t="s">
        <v>107</v>
      </c>
      <c r="G109" s="6">
        <v>3</v>
      </c>
      <c r="H109" s="11">
        <f t="shared" si="99"/>
        <v>11.0795385238214</v>
      </c>
      <c r="I109" s="11">
        <f t="shared" si="100"/>
        <v>284.229538523821</v>
      </c>
      <c r="J109" s="11">
        <f t="shared" si="101"/>
        <v>0.0699312033804001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7.79338496028201</v>
      </c>
      <c r="P109" s="11">
        <f t="shared" si="104"/>
        <v>0.545000788679233</v>
      </c>
      <c r="Q109" s="16">
        <f t="shared" si="105"/>
        <v>0.245250354905655</v>
      </c>
      <c r="R109" s="11">
        <f t="shared" si="106"/>
        <v>1.24320825</v>
      </c>
      <c r="S109" s="17">
        <f t="shared" si="107"/>
        <v>0.197272142382947</v>
      </c>
      <c r="T109" s="3">
        <v>0.27</v>
      </c>
      <c r="U109" s="18">
        <f t="shared" si="108"/>
        <v>0.0532634784433958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0.242458938750684</v>
      </c>
      <c r="AC109" s="25">
        <f t="shared" si="110"/>
        <v>10.2321666666667</v>
      </c>
      <c r="AD109" s="1">
        <f t="shared" si="111"/>
        <v>0.45</v>
      </c>
      <c r="AE109" s="26">
        <f t="shared" si="112"/>
        <v>408.108333333333</v>
      </c>
      <c r="AF109" s="1">
        <f t="shared" si="113"/>
        <v>10124679.1264638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13.2494759532258</v>
      </c>
      <c r="E110" s="13">
        <f t="shared" si="114"/>
        <v>11.0795385238214</v>
      </c>
      <c r="F110" s="9" t="s">
        <v>107</v>
      </c>
      <c r="G110" s="6">
        <v>4</v>
      </c>
      <c r="H110" s="11">
        <f t="shared" si="99"/>
        <v>13.2494759532258</v>
      </c>
      <c r="I110" s="11">
        <f t="shared" si="100"/>
        <v>286.399475953226</v>
      </c>
      <c r="J110" s="11">
        <f t="shared" si="101"/>
        <v>0.0906551055148627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10.0110691716028</v>
      </c>
      <c r="P110" s="11">
        <f t="shared" si="104"/>
        <v>0.90755453206824</v>
      </c>
      <c r="Q110" s="16">
        <f t="shared" si="105"/>
        <v>0.408399539430708</v>
      </c>
      <c r="R110" s="11">
        <f t="shared" si="106"/>
        <v>1.24320825</v>
      </c>
      <c r="S110" s="17">
        <f t="shared" si="107"/>
        <v>0.328504528047258</v>
      </c>
      <c r="T110" s="3">
        <v>0.27</v>
      </c>
      <c r="U110" s="18">
        <f t="shared" si="108"/>
        <v>0.0886962225727597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0.301941911105687</v>
      </c>
      <c r="AC110" s="25">
        <f t="shared" si="110"/>
        <v>10.2321666666667</v>
      </c>
      <c r="AD110" s="1">
        <f t="shared" si="111"/>
        <v>0.45</v>
      </c>
      <c r="AE110" s="26">
        <f t="shared" si="112"/>
        <v>408.108333333333</v>
      </c>
      <c r="AF110" s="1">
        <f t="shared" si="113"/>
        <v>12608588.4089424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16.2234307893333</v>
      </c>
      <c r="E111" s="13">
        <f t="shared" si="114"/>
        <v>13.2494759532258</v>
      </c>
      <c r="F111" s="9" t="s">
        <v>107</v>
      </c>
      <c r="G111" s="6">
        <v>5</v>
      </c>
      <c r="H111" s="11">
        <f t="shared" si="99"/>
        <v>16.2234307893333</v>
      </c>
      <c r="I111" s="11">
        <f t="shared" si="100"/>
        <v>289.373430789333</v>
      </c>
      <c r="J111" s="11">
        <f t="shared" si="101"/>
        <v>0.12856817761404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8.64833890755782</v>
      </c>
      <c r="O111" s="11">
        <f t="shared" si="115"/>
        <v>3.21786073197673</v>
      </c>
      <c r="P111" s="11">
        <f t="shared" si="104"/>
        <v>0.413714490126029</v>
      </c>
      <c r="Q111" s="16">
        <f t="shared" si="105"/>
        <v>0.186171520556713</v>
      </c>
      <c r="R111" s="11">
        <f t="shared" si="106"/>
        <v>1.24320825</v>
      </c>
      <c r="S111" s="17">
        <f t="shared" si="107"/>
        <v>0.149750872837847</v>
      </c>
      <c r="T111" s="3">
        <v>0.27</v>
      </c>
      <c r="U111" s="18">
        <f t="shared" si="108"/>
        <v>0.0404327356662188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0.287390469803365</v>
      </c>
      <c r="AC111" s="25">
        <f t="shared" si="110"/>
        <v>10.2321666666667</v>
      </c>
      <c r="AD111" s="1">
        <f t="shared" si="111"/>
        <v>0.45</v>
      </c>
      <c r="AE111" s="26">
        <f t="shared" si="112"/>
        <v>408.108333333333</v>
      </c>
      <c r="AF111" s="1">
        <f t="shared" si="113"/>
        <v>12000944.5960448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18.9005686529032</v>
      </c>
      <c r="E112" s="13">
        <f t="shared" si="114"/>
        <v>16.2234307893333</v>
      </c>
      <c r="F112" s="9" t="s">
        <v>109</v>
      </c>
      <c r="G112" s="6">
        <v>6</v>
      </c>
      <c r="H112" s="11">
        <f t="shared" si="99"/>
        <v>18.9005686529032</v>
      </c>
      <c r="I112" s="11">
        <f t="shared" si="100"/>
        <v>292.050568652903</v>
      </c>
      <c r="J112" s="11">
        <f t="shared" si="101"/>
        <v>0.175019725981596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5.5668312418507</v>
      </c>
      <c r="P112" s="11">
        <f t="shared" si="104"/>
        <v>0.974305278534498</v>
      </c>
      <c r="Q112" s="16">
        <f t="shared" si="105"/>
        <v>0.438437375340524</v>
      </c>
      <c r="R112" s="11">
        <f t="shared" si="106"/>
        <v>1.24320825</v>
      </c>
      <c r="S112" s="17">
        <f t="shared" si="107"/>
        <v>0.352666076130466</v>
      </c>
      <c r="T112" s="3">
        <v>0.27</v>
      </c>
      <c r="U112" s="18">
        <f t="shared" si="108"/>
        <v>0.0952198405552259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09"/>
        <v>0.303908781927401</v>
      </c>
      <c r="AC112" s="25">
        <f t="shared" si="110"/>
        <v>10.2321666666667</v>
      </c>
      <c r="AD112" s="1">
        <f t="shared" si="111"/>
        <v>0.45</v>
      </c>
      <c r="AE112" s="26">
        <f t="shared" si="112"/>
        <v>408.108333333333</v>
      </c>
      <c r="AF112" s="1">
        <f t="shared" si="113"/>
        <v>12690721.6396481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20.8690795623333</v>
      </c>
      <c r="E113" s="13">
        <f t="shared" si="114"/>
        <v>18.9005686529032</v>
      </c>
      <c r="F113" s="9" t="s">
        <v>107</v>
      </c>
      <c r="G113" s="6">
        <v>7</v>
      </c>
      <c r="H113" s="11">
        <f t="shared" si="99"/>
        <v>20.8690795623333</v>
      </c>
      <c r="I113" s="11">
        <f t="shared" si="100"/>
        <v>294.019079562333</v>
      </c>
      <c r="J113" s="11">
        <f t="shared" si="101"/>
        <v>0.218789911913083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7.3552109633162</v>
      </c>
      <c r="P113" s="11">
        <f t="shared" si="104"/>
        <v>1.6092459587661</v>
      </c>
      <c r="Q113" s="16">
        <f t="shared" si="105"/>
        <v>0.724160681444743</v>
      </c>
      <c r="R113" s="11">
        <f t="shared" si="106"/>
        <v>1.24320825</v>
      </c>
      <c r="S113" s="17">
        <f t="shared" si="107"/>
        <v>0.582493465149337</v>
      </c>
      <c r="T113" s="3">
        <v>0.27</v>
      </c>
      <c r="U113" s="18">
        <f t="shared" si="108"/>
        <v>0.157273235590321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09"/>
        <v>0.322617880530482</v>
      </c>
      <c r="AC113" s="25">
        <f t="shared" si="110"/>
        <v>10.2321666666667</v>
      </c>
      <c r="AD113" s="1">
        <f t="shared" si="111"/>
        <v>0.45</v>
      </c>
      <c r="AE113" s="26">
        <f t="shared" si="112"/>
        <v>408.108333333333</v>
      </c>
      <c r="AF113" s="1">
        <f t="shared" si="113"/>
        <v>13471982.2567142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20.267630583871</v>
      </c>
      <c r="E114" s="13">
        <f t="shared" si="114"/>
        <v>20.8690795623333</v>
      </c>
      <c r="F114" s="9" t="s">
        <v>107</v>
      </c>
      <c r="G114" s="6">
        <v>8</v>
      </c>
      <c r="H114" s="11">
        <f t="shared" si="99"/>
        <v>20.267630583871</v>
      </c>
      <c r="I114" s="11">
        <f t="shared" si="100"/>
        <v>293.417630583871</v>
      </c>
      <c r="J114" s="11">
        <f t="shared" si="101"/>
        <v>0.204430945421762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8.5086500045501</v>
      </c>
      <c r="P114" s="11">
        <f t="shared" si="104"/>
        <v>1.73943136469306</v>
      </c>
      <c r="Q114" s="16">
        <f t="shared" si="105"/>
        <v>0.782744114111876</v>
      </c>
      <c r="R114" s="11">
        <f t="shared" si="106"/>
        <v>1.24320825</v>
      </c>
      <c r="S114" s="17">
        <f t="shared" si="107"/>
        <v>0.629616248212539</v>
      </c>
      <c r="T114" s="3">
        <v>0.27</v>
      </c>
      <c r="U114" s="18">
        <f t="shared" si="108"/>
        <v>0.169996387017385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09"/>
        <v>0.326453910685742</v>
      </c>
      <c r="AC114" s="25">
        <f t="shared" si="110"/>
        <v>10.2321666666667</v>
      </c>
      <c r="AD114" s="1">
        <f t="shared" si="111"/>
        <v>0.45</v>
      </c>
      <c r="AE114" s="26">
        <f t="shared" si="112"/>
        <v>408.108333333333</v>
      </c>
      <c r="AF114" s="1">
        <f t="shared" si="113"/>
        <v>13632168.4500613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20.7111101135484</v>
      </c>
      <c r="E115" s="13">
        <f t="shared" si="114"/>
        <v>20.267630583871</v>
      </c>
      <c r="F115" s="9" t="s">
        <v>107</v>
      </c>
      <c r="G115" s="6">
        <v>9</v>
      </c>
      <c r="H115" s="11">
        <f t="shared" si="99"/>
        <v>20.7111101135484</v>
      </c>
      <c r="I115" s="11">
        <f t="shared" si="100"/>
        <v>293.861110113548</v>
      </c>
      <c r="J115" s="11">
        <f t="shared" si="101"/>
        <v>0.21492945606351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9.53190363985705</v>
      </c>
      <c r="P115" s="11">
        <f t="shared" si="104"/>
        <v>2.04868686456426</v>
      </c>
      <c r="Q115" s="16">
        <f t="shared" si="105"/>
        <v>0.921909089053919</v>
      </c>
      <c r="R115" s="11">
        <f t="shared" si="106"/>
        <v>1.24320825</v>
      </c>
      <c r="S115" s="17">
        <f t="shared" si="107"/>
        <v>0.741556444026107</v>
      </c>
      <c r="T115" s="3">
        <v>0.27</v>
      </c>
      <c r="U115" s="18">
        <f t="shared" si="108"/>
        <v>0.200220239887049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0.335566402325945</v>
      </c>
      <c r="AC115" s="25">
        <f t="shared" si="110"/>
        <v>10.2321666666667</v>
      </c>
      <c r="AD115" s="1">
        <f t="shared" si="111"/>
        <v>0.45</v>
      </c>
      <c r="AE115" s="26">
        <f t="shared" si="112"/>
        <v>408.108333333333</v>
      </c>
      <c r="AF115" s="1">
        <f t="shared" si="113"/>
        <v>14012690.8361405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20.1828340053333</v>
      </c>
      <c r="E116" s="13">
        <f t="shared" si="114"/>
        <v>20.7111101135484</v>
      </c>
      <c r="F116" s="9" t="s">
        <v>107</v>
      </c>
      <c r="G116" s="6">
        <v>10</v>
      </c>
      <c r="H116" s="11">
        <f t="shared" si="99"/>
        <v>20.1828340053333</v>
      </c>
      <c r="I116" s="11">
        <f t="shared" si="100"/>
        <v>293.332834005333</v>
      </c>
      <c r="J116" s="11">
        <f t="shared" si="101"/>
        <v>0.202479248157272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10.2459017752928</v>
      </c>
      <c r="P116" s="11">
        <f t="shared" si="104"/>
        <v>2.07458248815454</v>
      </c>
      <c r="Q116" s="16">
        <f t="shared" si="105"/>
        <v>0.933562119669544</v>
      </c>
      <c r="R116" s="11">
        <f t="shared" si="106"/>
        <v>1.24320825</v>
      </c>
      <c r="S116" s="17">
        <f t="shared" si="107"/>
        <v>0.75092979769845</v>
      </c>
      <c r="T116" s="3">
        <v>0.27</v>
      </c>
      <c r="U116" s="18">
        <f t="shared" si="108"/>
        <v>0.202751045378582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0.336329440181642</v>
      </c>
      <c r="AC116" s="25">
        <f t="shared" si="110"/>
        <v>10.2321666666667</v>
      </c>
      <c r="AD116" s="1">
        <f t="shared" si="111"/>
        <v>0.45</v>
      </c>
      <c r="AE116" s="26">
        <f t="shared" si="112"/>
        <v>408.108333333333</v>
      </c>
      <c r="AF116" s="1">
        <f t="shared" si="113"/>
        <v>14044554.0187895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17.0073202306452</v>
      </c>
      <c r="E117" s="13">
        <f t="shared" si="114"/>
        <v>20.1828340053333</v>
      </c>
      <c r="F117" s="9" t="s">
        <v>107</v>
      </c>
      <c r="G117" s="6">
        <v>11</v>
      </c>
      <c r="H117" s="11">
        <f t="shared" si="99"/>
        <v>17.0073202306452</v>
      </c>
      <c r="I117" s="11">
        <f t="shared" si="100"/>
        <v>290.157320230645</v>
      </c>
      <c r="J117" s="11">
        <f t="shared" si="101"/>
        <v>0.140803086693884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7.76275332278133</v>
      </c>
      <c r="O117" s="11">
        <f t="shared" si="115"/>
        <v>3.17125096435691</v>
      </c>
      <c r="P117" s="11">
        <f t="shared" si="104"/>
        <v>0.446521924462409</v>
      </c>
      <c r="Q117" s="16">
        <f t="shared" si="105"/>
        <v>0.200934866008084</v>
      </c>
      <c r="R117" s="11">
        <f t="shared" si="106"/>
        <v>1.24320825</v>
      </c>
      <c r="S117" s="17">
        <f t="shared" si="107"/>
        <v>0.161626071905559</v>
      </c>
      <c r="T117" s="3">
        <v>0.27</v>
      </c>
      <c r="U117" s="18">
        <f t="shared" si="108"/>
        <v>0.0436390394145009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0.239557170383472</v>
      </c>
      <c r="AC117" s="25">
        <f t="shared" si="110"/>
        <v>10.2321666666667</v>
      </c>
      <c r="AD117" s="1">
        <f t="shared" si="111"/>
        <v>0.45</v>
      </c>
      <c r="AE117" s="26">
        <f t="shared" si="112"/>
        <v>408.108333333333</v>
      </c>
      <c r="AF117" s="1">
        <f t="shared" si="113"/>
        <v>10003506.1403544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12.7759739750667</v>
      </c>
      <c r="E118" s="13">
        <f t="shared" si="114"/>
        <v>17.0073202306452</v>
      </c>
      <c r="F118" s="9" t="s">
        <v>109</v>
      </c>
      <c r="G118" s="6">
        <v>12</v>
      </c>
      <c r="H118" s="11">
        <f t="shared" si="99"/>
        <v>12.7759739750667</v>
      </c>
      <c r="I118" s="11">
        <f t="shared" si="100"/>
        <v>285.925973975067</v>
      </c>
      <c r="J118" s="11">
        <f t="shared" si="101"/>
        <v>0.0856922015092189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5.4874140398945</v>
      </c>
      <c r="P118" s="11">
        <f t="shared" si="104"/>
        <v>0.470228589671157</v>
      </c>
      <c r="Q118" s="16">
        <f t="shared" si="105"/>
        <v>0.211602865352021</v>
      </c>
      <c r="R118" s="11">
        <f t="shared" si="106"/>
        <v>1.24320825</v>
      </c>
      <c r="S118" s="17">
        <f t="shared" si="107"/>
        <v>0.170207095514384</v>
      </c>
      <c r="T118" s="3">
        <v>0.27</v>
      </c>
      <c r="U118" s="18">
        <f t="shared" si="108"/>
        <v>0.0459559157888838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0.240255708610348</v>
      </c>
      <c r="AC118" s="25">
        <f t="shared" si="110"/>
        <v>10.2321666666667</v>
      </c>
      <c r="AD118" s="1">
        <f t="shared" si="111"/>
        <v>0.45</v>
      </c>
      <c r="AE118" s="26">
        <f t="shared" si="112"/>
        <v>408.108333333333</v>
      </c>
      <c r="AF118" s="1">
        <f t="shared" si="113"/>
        <v>10032675.9265505</v>
      </c>
      <c r="AG118" s="1">
        <f>SUM(AF107:AF118)</f>
        <v>142139345.971391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9.78905191054839</v>
      </c>
      <c r="E119" s="13">
        <f t="shared" si="114"/>
        <v>12.7759739750667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10</v>
      </c>
      <c r="E123" s="9"/>
      <c r="F123" s="9"/>
      <c r="G123" s="6">
        <v>1</v>
      </c>
      <c r="H123" s="11">
        <f t="shared" ref="H123:H134" si="116">E124</f>
        <v>10</v>
      </c>
      <c r="I123" s="11">
        <f t="shared" ref="I123:I134" si="117">H123+273.15</f>
        <v>283.15</v>
      </c>
      <c r="J123" s="11">
        <f t="shared" ref="J123:J134" si="118">EXP(($C$18*(I123-$C$16))/($C$19*I123*$C$16))</f>
        <v>0.0613689768727766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0.0319867381256286</v>
      </c>
      <c r="Q123" s="16">
        <f t="shared" ref="Q123:Q134" si="122">P123*$B$125</f>
        <v>0.00959602143768858</v>
      </c>
      <c r="R123" s="11">
        <f t="shared" ref="R123:R134" si="123">L123*$B$125</f>
        <v>0.156366</v>
      </c>
      <c r="S123" s="17">
        <f t="shared" ref="S123:S134" si="124">Q123/R123</f>
        <v>0.0613689768727766</v>
      </c>
      <c r="T123" s="3">
        <v>0.01</v>
      </c>
      <c r="U123" s="18">
        <f t="shared" ref="U123:U134" si="125">S123*T123</f>
        <v>0.000613689768727766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0.00610368976872777</v>
      </c>
      <c r="AU123" s="25">
        <f t="shared" ref="AU123:AU134" si="129">$B$123/12</f>
        <v>52.122</v>
      </c>
      <c r="AV123" s="1">
        <f t="shared" ref="AV123:AV134" si="130">$B$125</f>
        <v>0.3</v>
      </c>
      <c r="AW123" s="2">
        <f>$E$10/12</f>
        <v>2.55</v>
      </c>
      <c r="AX123" s="1">
        <f t="shared" ref="AX123:AX134" si="131">AW123*10000*AV123*0.67*AU123*AT123</f>
        <v>1630.60872365291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9.9104903386129</v>
      </c>
      <c r="E124" s="13">
        <f t="shared" ref="E124:E135" si="132">D123</f>
        <v>10</v>
      </c>
      <c r="F124" s="9" t="s">
        <v>107</v>
      </c>
      <c r="G124" s="6">
        <v>2</v>
      </c>
      <c r="H124" s="11">
        <f t="shared" si="116"/>
        <v>9.9104903386129</v>
      </c>
      <c r="I124" s="11">
        <f t="shared" si="117"/>
        <v>283.060490338613</v>
      </c>
      <c r="J124" s="11">
        <f t="shared" si="118"/>
        <v>0.0607052649507972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3">L124+O123-P123-N124</f>
        <v>1.01045326187437</v>
      </c>
      <c r="P124" s="11">
        <f t="shared" si="121"/>
        <v>0.061339832982481</v>
      </c>
      <c r="Q124" s="16">
        <f t="shared" si="122"/>
        <v>0.0184019498947443</v>
      </c>
      <c r="R124" s="11">
        <f t="shared" si="123"/>
        <v>0.156366</v>
      </c>
      <c r="S124" s="17">
        <f t="shared" si="124"/>
        <v>0.117685109900773</v>
      </c>
      <c r="T124" s="3">
        <v>0.01</v>
      </c>
      <c r="U124" s="18">
        <f t="shared" si="125"/>
        <v>0.00117685109900773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0.00666685109900773</v>
      </c>
      <c r="AU124" s="25">
        <f t="shared" si="129"/>
        <v>52.122</v>
      </c>
      <c r="AV124" s="1">
        <f t="shared" si="130"/>
        <v>0.3</v>
      </c>
      <c r="AW124" s="2">
        <f t="shared" ref="AW124:AW134" si="134">$E$10/12</f>
        <v>2.55</v>
      </c>
      <c r="AX124" s="1">
        <f t="shared" si="131"/>
        <v>1781.05801134171</v>
      </c>
    </row>
    <row r="125" s="1" customFormat="1" spans="1:50">
      <c r="A125" s="6" t="s">
        <v>70</v>
      </c>
      <c r="B125" s="6">
        <f>G10</f>
        <v>0.3</v>
      </c>
      <c r="C125" s="9">
        <v>2</v>
      </c>
      <c r="D125" s="12">
        <v>11.0795385238214</v>
      </c>
      <c r="E125" s="13">
        <f t="shared" si="132"/>
        <v>9.9104903386129</v>
      </c>
      <c r="F125" s="9" t="s">
        <v>107</v>
      </c>
      <c r="G125" s="6">
        <v>3</v>
      </c>
      <c r="H125" s="11">
        <f t="shared" si="116"/>
        <v>11.0795385238214</v>
      </c>
      <c r="I125" s="11">
        <f t="shared" si="117"/>
        <v>284.229538523821</v>
      </c>
      <c r="J125" s="11">
        <f t="shared" si="118"/>
        <v>0.0699312033804001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3"/>
        <v>1.47033342889189</v>
      </c>
      <c r="P125" s="11">
        <f t="shared" si="121"/>
        <v>0.10282218605284</v>
      </c>
      <c r="Q125" s="16">
        <f t="shared" si="122"/>
        <v>0.0308466558158519</v>
      </c>
      <c r="R125" s="11">
        <f t="shared" si="123"/>
        <v>0.156366</v>
      </c>
      <c r="S125" s="17">
        <f t="shared" si="124"/>
        <v>0.197272142382947</v>
      </c>
      <c r="T125" s="3">
        <v>0.01</v>
      </c>
      <c r="U125" s="18">
        <f t="shared" si="125"/>
        <v>0.00197272142382947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0.00746272142382947</v>
      </c>
      <c r="AU125" s="25">
        <f t="shared" si="129"/>
        <v>52.122</v>
      </c>
      <c r="AV125" s="1">
        <f t="shared" si="130"/>
        <v>0.3</v>
      </c>
      <c r="AW125" s="2">
        <f t="shared" si="134"/>
        <v>2.55</v>
      </c>
      <c r="AX125" s="1">
        <f t="shared" si="131"/>
        <v>1993.67581200383</v>
      </c>
    </row>
    <row r="126" s="1" customFormat="1" spans="1:50">
      <c r="A126" s="6"/>
      <c r="B126" s="6"/>
      <c r="C126" s="9">
        <v>3</v>
      </c>
      <c r="D126" s="12">
        <v>13.2494759532258</v>
      </c>
      <c r="E126" s="13">
        <f t="shared" si="132"/>
        <v>11.0795385238214</v>
      </c>
      <c r="F126" s="9" t="s">
        <v>107</v>
      </c>
      <c r="G126" s="6">
        <v>4</v>
      </c>
      <c r="H126" s="11">
        <f t="shared" si="116"/>
        <v>13.2494759532258</v>
      </c>
      <c r="I126" s="11">
        <f t="shared" si="117"/>
        <v>286.399475953226</v>
      </c>
      <c r="J126" s="11">
        <f t="shared" si="118"/>
        <v>0.0906551055148627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3"/>
        <v>1.88873124283905</v>
      </c>
      <c r="P126" s="11">
        <f t="shared" si="121"/>
        <v>0.171223130108792</v>
      </c>
      <c r="Q126" s="16">
        <f t="shared" si="122"/>
        <v>0.0513669390326376</v>
      </c>
      <c r="R126" s="11">
        <f t="shared" si="123"/>
        <v>0.156366</v>
      </c>
      <c r="S126" s="17">
        <f t="shared" si="124"/>
        <v>0.328504528047258</v>
      </c>
      <c r="T126" s="3">
        <v>0.01</v>
      </c>
      <c r="U126" s="18">
        <f t="shared" si="125"/>
        <v>0.00328504528047258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0.005</v>
      </c>
      <c r="AF126" s="3">
        <v>0.49</v>
      </c>
      <c r="AG126" s="18">
        <f t="shared" si="126"/>
        <v>0.00245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0.0132350452804726</v>
      </c>
      <c r="AU126" s="25">
        <f t="shared" si="129"/>
        <v>52.122</v>
      </c>
      <c r="AV126" s="1">
        <f t="shared" si="130"/>
        <v>0.3</v>
      </c>
      <c r="AW126" s="2">
        <f t="shared" si="134"/>
        <v>2.55</v>
      </c>
      <c r="AX126" s="1">
        <f t="shared" si="131"/>
        <v>3535.75969782261</v>
      </c>
    </row>
    <row r="127" s="1" customFormat="1" spans="1:50">
      <c r="A127" s="6"/>
      <c r="B127" s="6"/>
      <c r="C127" s="9">
        <v>4</v>
      </c>
      <c r="D127" s="12">
        <v>16.2234307893333</v>
      </c>
      <c r="E127" s="13">
        <f t="shared" si="132"/>
        <v>13.2494759532258</v>
      </c>
      <c r="F127" s="9" t="s">
        <v>107</v>
      </c>
      <c r="G127" s="6">
        <v>5</v>
      </c>
      <c r="H127" s="11">
        <f t="shared" si="116"/>
        <v>16.2234307893333</v>
      </c>
      <c r="I127" s="11">
        <f t="shared" si="117"/>
        <v>289.373430789333</v>
      </c>
      <c r="J127" s="11">
        <f t="shared" si="118"/>
        <v>0.12856817761404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1.63163270709375</v>
      </c>
      <c r="O127" s="11">
        <f t="shared" si="133"/>
        <v>0.607095405636513</v>
      </c>
      <c r="P127" s="11">
        <f t="shared" si="121"/>
        <v>0.0780531499405428</v>
      </c>
      <c r="Q127" s="16">
        <f t="shared" si="122"/>
        <v>0.0234159449821629</v>
      </c>
      <c r="R127" s="11">
        <f t="shared" si="123"/>
        <v>0.156366</v>
      </c>
      <c r="S127" s="17">
        <f t="shared" si="124"/>
        <v>0.149750872837847</v>
      </c>
      <c r="T127" s="3">
        <v>0.01</v>
      </c>
      <c r="U127" s="18">
        <f t="shared" si="125"/>
        <v>0.00149750872837847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0.0114475087283785</v>
      </c>
      <c r="AU127" s="25">
        <f t="shared" si="129"/>
        <v>52.122</v>
      </c>
      <c r="AV127" s="1">
        <f t="shared" si="130"/>
        <v>0.3</v>
      </c>
      <c r="AW127" s="2">
        <f t="shared" si="134"/>
        <v>2.55</v>
      </c>
      <c r="AX127" s="1">
        <f t="shared" si="131"/>
        <v>3058.21696447025</v>
      </c>
    </row>
    <row r="128" s="1" customFormat="1" spans="1:50">
      <c r="A128" s="6"/>
      <c r="B128" s="6"/>
      <c r="C128" s="9">
        <v>5</v>
      </c>
      <c r="D128" s="12">
        <v>18.9005686529032</v>
      </c>
      <c r="E128" s="13">
        <f t="shared" si="132"/>
        <v>16.2234307893333</v>
      </c>
      <c r="F128" s="9" t="s">
        <v>109</v>
      </c>
      <c r="G128" s="6">
        <v>6</v>
      </c>
      <c r="H128" s="11">
        <f t="shared" si="116"/>
        <v>18.9005686529032</v>
      </c>
      <c r="I128" s="11">
        <f t="shared" si="117"/>
        <v>292.050568652903</v>
      </c>
      <c r="J128" s="11">
        <f t="shared" si="118"/>
        <v>0.175019725981596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3"/>
        <v>1.05026225569597</v>
      </c>
      <c r="P128" s="11">
        <f t="shared" si="121"/>
        <v>0.183816612200722</v>
      </c>
      <c r="Q128" s="16">
        <f t="shared" si="122"/>
        <v>0.0551449836602165</v>
      </c>
      <c r="R128" s="11">
        <f t="shared" si="123"/>
        <v>0.156366</v>
      </c>
      <c r="S128" s="17">
        <f t="shared" si="124"/>
        <v>0.352666076130466</v>
      </c>
      <c r="T128" s="3">
        <v>0.01</v>
      </c>
      <c r="U128" s="18">
        <f t="shared" si="125"/>
        <v>0.00352666076130466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0.0134766607613047</v>
      </c>
      <c r="AU128" s="25">
        <f t="shared" si="129"/>
        <v>52.122</v>
      </c>
      <c r="AV128" s="1">
        <f t="shared" si="130"/>
        <v>0.3</v>
      </c>
      <c r="AW128" s="2">
        <f t="shared" si="134"/>
        <v>2.55</v>
      </c>
      <c r="AX128" s="1">
        <f t="shared" si="131"/>
        <v>3600.3075902848</v>
      </c>
    </row>
    <row r="129" s="1" customFormat="1" spans="1:50">
      <c r="A129" s="6"/>
      <c r="B129" s="6"/>
      <c r="C129" s="9">
        <v>6</v>
      </c>
      <c r="D129" s="12">
        <v>20.8690795623333</v>
      </c>
      <c r="E129" s="13">
        <f t="shared" si="132"/>
        <v>18.9005686529032</v>
      </c>
      <c r="F129" s="9" t="s">
        <v>107</v>
      </c>
      <c r="G129" s="6">
        <v>7</v>
      </c>
      <c r="H129" s="11">
        <f t="shared" si="116"/>
        <v>20.8690795623333</v>
      </c>
      <c r="I129" s="11">
        <f t="shared" si="117"/>
        <v>294.019079562333</v>
      </c>
      <c r="J129" s="11">
        <f t="shared" si="118"/>
        <v>0.218789911913083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3"/>
        <v>1.38766564349525</v>
      </c>
      <c r="P129" s="11">
        <f t="shared" si="121"/>
        <v>0.303607243905137</v>
      </c>
      <c r="Q129" s="16">
        <f t="shared" si="122"/>
        <v>0.0910821731715412</v>
      </c>
      <c r="R129" s="11">
        <f t="shared" si="123"/>
        <v>0.156366</v>
      </c>
      <c r="S129" s="17">
        <f t="shared" si="124"/>
        <v>0.582493465149337</v>
      </c>
      <c r="T129" s="3">
        <v>0.01</v>
      </c>
      <c r="U129" s="18">
        <f t="shared" si="125"/>
        <v>0.00582493465149337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0.0157749346514934</v>
      </c>
      <c r="AU129" s="25">
        <f t="shared" si="129"/>
        <v>52.122</v>
      </c>
      <c r="AV129" s="1">
        <f t="shared" si="130"/>
        <v>0.3</v>
      </c>
      <c r="AW129" s="2">
        <f t="shared" si="134"/>
        <v>2.55</v>
      </c>
      <c r="AX129" s="1">
        <f t="shared" si="131"/>
        <v>4214.29447308578</v>
      </c>
    </row>
    <row r="130" s="1" customFormat="1" spans="1:50">
      <c r="A130" s="6"/>
      <c r="B130" s="6"/>
      <c r="C130" s="9">
        <v>7</v>
      </c>
      <c r="D130" s="12">
        <v>20.267630583871</v>
      </c>
      <c r="E130" s="13">
        <f t="shared" si="132"/>
        <v>20.8690795623333</v>
      </c>
      <c r="F130" s="9" t="s">
        <v>107</v>
      </c>
      <c r="G130" s="6">
        <v>8</v>
      </c>
      <c r="H130" s="11">
        <f t="shared" si="116"/>
        <v>20.267630583871</v>
      </c>
      <c r="I130" s="11">
        <f t="shared" si="117"/>
        <v>293.417630583871</v>
      </c>
      <c r="J130" s="11">
        <f t="shared" si="118"/>
        <v>0.204430945421762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3"/>
        <v>1.60527839959011</v>
      </c>
      <c r="P130" s="11">
        <f t="shared" si="121"/>
        <v>0.32816858089334</v>
      </c>
      <c r="Q130" s="16">
        <f t="shared" si="122"/>
        <v>0.0984505742680018</v>
      </c>
      <c r="R130" s="11">
        <f t="shared" si="123"/>
        <v>0.156366</v>
      </c>
      <c r="S130" s="17">
        <f t="shared" si="124"/>
        <v>0.629616248212539</v>
      </c>
      <c r="T130" s="3">
        <v>0.01</v>
      </c>
      <c r="U130" s="18">
        <f t="shared" si="125"/>
        <v>0.00629616248212539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0.0162461624821254</v>
      </c>
      <c r="AU130" s="25">
        <f t="shared" si="129"/>
        <v>52.122</v>
      </c>
      <c r="AV130" s="1">
        <f t="shared" si="130"/>
        <v>0.3</v>
      </c>
      <c r="AW130" s="2">
        <f t="shared" si="134"/>
        <v>2.55</v>
      </c>
      <c r="AX130" s="1">
        <f t="shared" si="131"/>
        <v>4340.18360581881</v>
      </c>
    </row>
    <row r="131" s="1" customFormat="1" spans="1:50">
      <c r="A131" s="6"/>
      <c r="B131" s="6"/>
      <c r="C131" s="9">
        <v>8</v>
      </c>
      <c r="D131" s="12">
        <v>20.7111101135484</v>
      </c>
      <c r="E131" s="13">
        <f t="shared" si="132"/>
        <v>20.267630583871</v>
      </c>
      <c r="F131" s="9" t="s">
        <v>107</v>
      </c>
      <c r="G131" s="6">
        <v>9</v>
      </c>
      <c r="H131" s="11">
        <f t="shared" si="116"/>
        <v>20.7111101135484</v>
      </c>
      <c r="I131" s="11">
        <f t="shared" si="117"/>
        <v>293.861110113548</v>
      </c>
      <c r="J131" s="11">
        <f t="shared" si="118"/>
        <v>0.21492945606351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3"/>
        <v>1.79832981869677</v>
      </c>
      <c r="P131" s="11">
        <f t="shared" si="121"/>
        <v>0.386514049755287</v>
      </c>
      <c r="Q131" s="16">
        <f t="shared" si="122"/>
        <v>0.115954214926586</v>
      </c>
      <c r="R131" s="11">
        <f t="shared" si="123"/>
        <v>0.156366</v>
      </c>
      <c r="S131" s="17">
        <f t="shared" si="124"/>
        <v>0.741556444026107</v>
      </c>
      <c r="T131" s="3">
        <v>0.01</v>
      </c>
      <c r="U131" s="18">
        <f t="shared" si="125"/>
        <v>0.00741556444026107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0.0173655644402611</v>
      </c>
      <c r="AU131" s="25">
        <f t="shared" si="129"/>
        <v>52.122</v>
      </c>
      <c r="AV131" s="1">
        <f t="shared" si="130"/>
        <v>0.3</v>
      </c>
      <c r="AW131" s="2">
        <f t="shared" si="134"/>
        <v>2.55</v>
      </c>
      <c r="AX131" s="1">
        <f t="shared" si="131"/>
        <v>4639.23330647073</v>
      </c>
    </row>
    <row r="132" s="1" customFormat="1" spans="1:50">
      <c r="A132" s="6"/>
      <c r="B132" s="6"/>
      <c r="C132" s="9">
        <v>9</v>
      </c>
      <c r="D132" s="12">
        <v>20.1828340053333</v>
      </c>
      <c r="E132" s="13">
        <f t="shared" si="132"/>
        <v>20.7111101135484</v>
      </c>
      <c r="F132" s="9" t="s">
        <v>107</v>
      </c>
      <c r="G132" s="6">
        <v>10</v>
      </c>
      <c r="H132" s="11">
        <f t="shared" si="116"/>
        <v>20.1828340053333</v>
      </c>
      <c r="I132" s="11">
        <f t="shared" si="117"/>
        <v>293.332834005333</v>
      </c>
      <c r="J132" s="11">
        <f t="shared" si="118"/>
        <v>0.202479248157272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3"/>
        <v>1.93303576894148</v>
      </c>
      <c r="P132" s="11">
        <f t="shared" si="121"/>
        <v>0.391399629156386</v>
      </c>
      <c r="Q132" s="16">
        <f t="shared" si="122"/>
        <v>0.117419888746916</v>
      </c>
      <c r="R132" s="11">
        <f t="shared" si="123"/>
        <v>0.156366</v>
      </c>
      <c r="S132" s="17">
        <f t="shared" si="124"/>
        <v>0.75092979769845</v>
      </c>
      <c r="T132" s="3">
        <v>0.01</v>
      </c>
      <c r="U132" s="18">
        <f t="shared" si="125"/>
        <v>0.0075092979769845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0.0174592979769845</v>
      </c>
      <c r="AU132" s="25">
        <f t="shared" si="129"/>
        <v>52.122</v>
      </c>
      <c r="AV132" s="1">
        <f t="shared" si="130"/>
        <v>0.3</v>
      </c>
      <c r="AW132" s="2">
        <f t="shared" si="134"/>
        <v>2.55</v>
      </c>
      <c r="AX132" s="1">
        <f t="shared" si="131"/>
        <v>4664.27434369106</v>
      </c>
    </row>
    <row r="133" s="1" customFormat="1" spans="1:50">
      <c r="A133" s="6"/>
      <c r="B133" s="6"/>
      <c r="C133" s="9">
        <v>10</v>
      </c>
      <c r="D133" s="12">
        <v>17.0073202306452</v>
      </c>
      <c r="E133" s="13">
        <f t="shared" si="132"/>
        <v>20.1828340053333</v>
      </c>
      <c r="F133" s="9" t="s">
        <v>107</v>
      </c>
      <c r="G133" s="6">
        <v>11</v>
      </c>
      <c r="H133" s="11">
        <f t="shared" si="116"/>
        <v>17.0073202306452</v>
      </c>
      <c r="I133" s="11">
        <f t="shared" si="117"/>
        <v>290.157320230645</v>
      </c>
      <c r="J133" s="11">
        <f t="shared" si="118"/>
        <v>0.140803086693884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1.46455433279584</v>
      </c>
      <c r="O133" s="11">
        <f t="shared" si="133"/>
        <v>0.598301806989255</v>
      </c>
      <c r="P133" s="11">
        <f t="shared" si="121"/>
        <v>0.0842427411986154</v>
      </c>
      <c r="Q133" s="16">
        <f t="shared" si="122"/>
        <v>0.0252728223595846</v>
      </c>
      <c r="R133" s="11">
        <f t="shared" si="123"/>
        <v>0.156366</v>
      </c>
      <c r="S133" s="17">
        <f t="shared" si="124"/>
        <v>0.161626071905559</v>
      </c>
      <c r="T133" s="3">
        <v>0.01</v>
      </c>
      <c r="U133" s="18">
        <f t="shared" si="125"/>
        <v>0.00161626071905559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0.00710626071905559</v>
      </c>
      <c r="AU133" s="25">
        <f t="shared" si="129"/>
        <v>52.122</v>
      </c>
      <c r="AV133" s="1">
        <f t="shared" si="130"/>
        <v>0.3</v>
      </c>
      <c r="AW133" s="2">
        <f t="shared" si="134"/>
        <v>2.55</v>
      </c>
      <c r="AX133" s="1">
        <f t="shared" si="131"/>
        <v>1898.4468674035</v>
      </c>
    </row>
    <row r="134" s="1" customFormat="1" spans="1:51">
      <c r="A134" s="6"/>
      <c r="B134" s="6"/>
      <c r="C134" s="9">
        <v>11</v>
      </c>
      <c r="D134" s="12">
        <v>12.7759739750667</v>
      </c>
      <c r="E134" s="13">
        <f t="shared" si="132"/>
        <v>17.0073202306452</v>
      </c>
      <c r="F134" s="9" t="s">
        <v>109</v>
      </c>
      <c r="G134" s="6">
        <v>12</v>
      </c>
      <c r="H134" s="11">
        <f t="shared" si="116"/>
        <v>12.7759739750667</v>
      </c>
      <c r="I134" s="11">
        <f t="shared" si="117"/>
        <v>285.925973975067</v>
      </c>
      <c r="J134" s="11">
        <f t="shared" si="118"/>
        <v>0.0856922015092189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3"/>
        <v>1.03527906579064</v>
      </c>
      <c r="P134" s="11">
        <f t="shared" si="121"/>
        <v>0.0887153423240074</v>
      </c>
      <c r="Q134" s="16">
        <f t="shared" si="122"/>
        <v>0.0266146026972022</v>
      </c>
      <c r="R134" s="11">
        <f t="shared" si="123"/>
        <v>0.156366</v>
      </c>
      <c r="S134" s="17">
        <f t="shared" si="124"/>
        <v>0.170207095514384</v>
      </c>
      <c r="T134" s="3">
        <v>0.01</v>
      </c>
      <c r="U134" s="18">
        <f t="shared" si="125"/>
        <v>0.00170207095514384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0.00719207095514384</v>
      </c>
      <c r="AU134" s="25">
        <f t="shared" si="129"/>
        <v>52.122</v>
      </c>
      <c r="AV134" s="1">
        <f t="shared" si="130"/>
        <v>0.3</v>
      </c>
      <c r="AW134" s="2">
        <f t="shared" si="134"/>
        <v>2.55</v>
      </c>
      <c r="AX134" s="1">
        <f t="shared" si="131"/>
        <v>1921.3711844717</v>
      </c>
      <c r="AY134" s="1">
        <f>SUM(AX123:AX134)</f>
        <v>37277.4305805177</v>
      </c>
    </row>
    <row r="135" s="1" customFormat="1" spans="1:46">
      <c r="A135" s="6"/>
      <c r="B135" s="6"/>
      <c r="C135" s="9">
        <v>12</v>
      </c>
      <c r="D135" s="12">
        <v>9.78905191054839</v>
      </c>
      <c r="E135" s="13">
        <f t="shared" si="132"/>
        <v>12.7759739750667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10</v>
      </c>
      <c r="E139" s="9"/>
      <c r="F139" s="9"/>
      <c r="G139" s="6">
        <v>1</v>
      </c>
      <c r="H139" s="11">
        <f t="shared" ref="H139:H150" si="135">E140</f>
        <v>10</v>
      </c>
      <c r="I139" s="11">
        <f t="shared" ref="I139:I150" si="136">H139+273.15</f>
        <v>283.15</v>
      </c>
      <c r="J139" s="11">
        <f t="shared" ref="J139:J150" si="137">EXP(($C$18*(I139-$C$16))/($C$19*I139*$C$16))</f>
        <v>0.0613689768727766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0.0174717477156795</v>
      </c>
      <c r="Q139" s="16">
        <f t="shared" ref="Q139:Q150" si="141">P139*$B$125</f>
        <v>0.00524152431470385</v>
      </c>
      <c r="R139" s="11">
        <f t="shared" ref="R139:R150" si="142">L139*$B$125</f>
        <v>0.08541</v>
      </c>
      <c r="S139" s="17">
        <f t="shared" ref="S139:S150" si="143">Q139/R139</f>
        <v>0.0613689768727766</v>
      </c>
      <c r="T139" s="3">
        <v>0.01</v>
      </c>
      <c r="U139" s="18">
        <f t="shared" ref="U139:U150" si="144">S139*T139</f>
        <v>0.000613689768727766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0.00610368976872777</v>
      </c>
      <c r="AU139" s="25">
        <f t="shared" ref="AU139:AU150" si="148">$B$139/12</f>
        <v>28.47</v>
      </c>
      <c r="AV139" s="1">
        <f t="shared" ref="AV139:AV150" si="149">$B$125</f>
        <v>0.3</v>
      </c>
      <c r="AW139" s="2">
        <f>$E$11/12</f>
        <v>2.90833333333333</v>
      </c>
      <c r="AX139" s="1">
        <f t="shared" ref="AX139:AX150" si="150">AW139*10000*AV139*0.67*AU139*AT139</f>
        <v>1015.82794793393</v>
      </c>
      <c r="AZ139" s="2">
        <f>$E$12/12</f>
        <v>5.05833333333333</v>
      </c>
      <c r="BA139" s="1">
        <f t="shared" ref="BA139:BA150" si="151">AZ139*10000*AV139*0.67*AU139*AT139</f>
        <v>1766.78385213724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9.9104903386129</v>
      </c>
      <c r="E140" s="13">
        <f t="shared" ref="E140:E151" si="152">D139</f>
        <v>10</v>
      </c>
      <c r="F140" s="9" t="s">
        <v>107</v>
      </c>
      <c r="G140" s="6">
        <v>2</v>
      </c>
      <c r="H140" s="11">
        <f t="shared" si="135"/>
        <v>9.9104903386129</v>
      </c>
      <c r="I140" s="11">
        <f t="shared" si="136"/>
        <v>283.060490338613</v>
      </c>
      <c r="J140" s="11">
        <f t="shared" si="137"/>
        <v>0.0607052649507972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3">L140+O139-P139-N140</f>
        <v>0.551928252284321</v>
      </c>
      <c r="P140" s="11">
        <f t="shared" si="140"/>
        <v>0.0335049507887501</v>
      </c>
      <c r="Q140" s="16">
        <f t="shared" si="141"/>
        <v>0.010051485236625</v>
      </c>
      <c r="R140" s="11">
        <f t="shared" si="142"/>
        <v>0.08541</v>
      </c>
      <c r="S140" s="17">
        <f t="shared" si="143"/>
        <v>0.117685109900773</v>
      </c>
      <c r="T140" s="3">
        <v>0.01</v>
      </c>
      <c r="U140" s="18">
        <f t="shared" si="144"/>
        <v>0.00117685109900773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0.00666685109900773</v>
      </c>
      <c r="AU140" s="25">
        <f t="shared" si="148"/>
        <v>28.47</v>
      </c>
      <c r="AV140" s="1">
        <f t="shared" si="149"/>
        <v>0.3</v>
      </c>
      <c r="AW140" s="2">
        <f t="shared" ref="AW140:AW150" si="154">$E$11/12</f>
        <v>2.90833333333333</v>
      </c>
      <c r="AX140" s="1">
        <f t="shared" si="150"/>
        <v>1109.55404479834</v>
      </c>
      <c r="AZ140" s="2">
        <f t="shared" ref="AZ140:AZ150" si="155">$E$12/12</f>
        <v>5.05833333333333</v>
      </c>
      <c r="BA140" s="1">
        <f t="shared" si="151"/>
        <v>1929.79743608192</v>
      </c>
    </row>
    <row r="141" s="1" customFormat="1" spans="1:53">
      <c r="A141" s="6" t="s">
        <v>70</v>
      </c>
      <c r="B141" s="6">
        <f>G11</f>
        <v>0.33</v>
      </c>
      <c r="C141" s="9">
        <v>2</v>
      </c>
      <c r="D141" s="12">
        <v>11.0795385238214</v>
      </c>
      <c r="E141" s="13">
        <f t="shared" si="152"/>
        <v>9.9104903386129</v>
      </c>
      <c r="F141" s="9" t="s">
        <v>107</v>
      </c>
      <c r="G141" s="6">
        <v>3</v>
      </c>
      <c r="H141" s="11">
        <f t="shared" si="135"/>
        <v>11.0795385238214</v>
      </c>
      <c r="I141" s="11">
        <f t="shared" si="136"/>
        <v>284.229538523821</v>
      </c>
      <c r="J141" s="11">
        <f t="shared" si="137"/>
        <v>0.0699312033804001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3"/>
        <v>0.80312330149557</v>
      </c>
      <c r="P141" s="11">
        <f t="shared" si="140"/>
        <v>0.0561633789364251</v>
      </c>
      <c r="Q141" s="16">
        <f t="shared" si="141"/>
        <v>0.0168490136809275</v>
      </c>
      <c r="R141" s="11">
        <f t="shared" si="142"/>
        <v>0.08541</v>
      </c>
      <c r="S141" s="17">
        <f t="shared" si="143"/>
        <v>0.197272142382947</v>
      </c>
      <c r="T141" s="3">
        <v>0.01</v>
      </c>
      <c r="U141" s="18">
        <f t="shared" si="144"/>
        <v>0.00197272142382947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0.00746272142382947</v>
      </c>
      <c r="AU141" s="25">
        <f t="shared" si="148"/>
        <v>28.47</v>
      </c>
      <c r="AV141" s="1">
        <f t="shared" si="149"/>
        <v>0.3</v>
      </c>
      <c r="AW141" s="2">
        <f t="shared" si="154"/>
        <v>2.90833333333333</v>
      </c>
      <c r="AX141" s="1">
        <f t="shared" si="150"/>
        <v>1242.00955114261</v>
      </c>
      <c r="AZ141" s="2">
        <f t="shared" si="155"/>
        <v>5.05833333333333</v>
      </c>
      <c r="BA141" s="1">
        <f t="shared" si="151"/>
        <v>2160.17133966637</v>
      </c>
    </row>
    <row r="142" s="1" customFormat="1" spans="1:53">
      <c r="A142" s="6"/>
      <c r="B142" s="6"/>
      <c r="C142" s="9">
        <v>3</v>
      </c>
      <c r="D142" s="12">
        <v>13.2494759532258</v>
      </c>
      <c r="E142" s="13">
        <f t="shared" si="152"/>
        <v>11.0795385238214</v>
      </c>
      <c r="F142" s="9" t="s">
        <v>107</v>
      </c>
      <c r="G142" s="6">
        <v>4</v>
      </c>
      <c r="H142" s="11">
        <f t="shared" si="135"/>
        <v>13.2494759532258</v>
      </c>
      <c r="I142" s="11">
        <f t="shared" si="136"/>
        <v>286.399475953226</v>
      </c>
      <c r="J142" s="11">
        <f t="shared" si="137"/>
        <v>0.0906551055148627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3"/>
        <v>1.03165992255915</v>
      </c>
      <c r="P142" s="11">
        <f t="shared" si="140"/>
        <v>0.0935252391350544</v>
      </c>
      <c r="Q142" s="16">
        <f t="shared" si="141"/>
        <v>0.0280575717405163</v>
      </c>
      <c r="R142" s="11">
        <f t="shared" si="142"/>
        <v>0.08541</v>
      </c>
      <c r="S142" s="17">
        <f t="shared" si="143"/>
        <v>0.328504528047258</v>
      </c>
      <c r="T142" s="3">
        <v>0.01</v>
      </c>
      <c r="U142" s="18">
        <f t="shared" si="144"/>
        <v>0.00328504528047258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0.0132350452804726</v>
      </c>
      <c r="AU142" s="25">
        <f t="shared" si="148"/>
        <v>28.47</v>
      </c>
      <c r="AV142" s="1">
        <f t="shared" si="149"/>
        <v>0.3</v>
      </c>
      <c r="AW142" s="2">
        <f t="shared" si="154"/>
        <v>2.90833333333333</v>
      </c>
      <c r="AX142" s="1">
        <f t="shared" si="150"/>
        <v>2202.68876654874</v>
      </c>
      <c r="AZ142" s="2">
        <f t="shared" si="155"/>
        <v>5.05833333333333</v>
      </c>
      <c r="BA142" s="1">
        <f t="shared" si="151"/>
        <v>3831.03748222088</v>
      </c>
    </row>
    <row r="143" s="1" customFormat="1" spans="1:53">
      <c r="A143" s="6"/>
      <c r="B143" s="6"/>
      <c r="C143" s="9">
        <v>4</v>
      </c>
      <c r="D143" s="12">
        <v>16.2234307893333</v>
      </c>
      <c r="E143" s="13">
        <f t="shared" si="152"/>
        <v>13.2494759532258</v>
      </c>
      <c r="F143" s="9" t="s">
        <v>107</v>
      </c>
      <c r="G143" s="6">
        <v>5</v>
      </c>
      <c r="H143" s="11">
        <f t="shared" si="135"/>
        <v>16.2234307893333</v>
      </c>
      <c r="I143" s="11">
        <f t="shared" si="136"/>
        <v>289.373430789333</v>
      </c>
      <c r="J143" s="11">
        <f t="shared" si="137"/>
        <v>0.12856817761404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0.891227949252886</v>
      </c>
      <c r="O143" s="11">
        <f t="shared" si="153"/>
        <v>0.331606734171204</v>
      </c>
      <c r="P143" s="11">
        <f t="shared" si="140"/>
        <v>0.0426340734969352</v>
      </c>
      <c r="Q143" s="16">
        <f t="shared" si="141"/>
        <v>0.0127902220490805</v>
      </c>
      <c r="R143" s="11">
        <f t="shared" si="142"/>
        <v>0.08541</v>
      </c>
      <c r="S143" s="17">
        <f t="shared" si="143"/>
        <v>0.149750872837847</v>
      </c>
      <c r="T143" s="3">
        <v>0.01</v>
      </c>
      <c r="U143" s="18">
        <f t="shared" si="144"/>
        <v>0.00149750872837847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0.0114475087283785</v>
      </c>
      <c r="AU143" s="25">
        <f t="shared" si="148"/>
        <v>28.47</v>
      </c>
      <c r="AV143" s="1">
        <f t="shared" si="149"/>
        <v>0.3</v>
      </c>
      <c r="AW143" s="2">
        <f t="shared" si="154"/>
        <v>2.90833333333333</v>
      </c>
      <c r="AX143" s="1">
        <f t="shared" si="150"/>
        <v>1905.19173501971</v>
      </c>
      <c r="AZ143" s="2">
        <f t="shared" si="155"/>
        <v>5.05833333333333</v>
      </c>
      <c r="BA143" s="1">
        <f t="shared" si="151"/>
        <v>3313.61427838671</v>
      </c>
    </row>
    <row r="144" s="1" customFormat="1" spans="1:53">
      <c r="A144" s="6"/>
      <c r="B144" s="6"/>
      <c r="C144" s="9">
        <v>5</v>
      </c>
      <c r="D144" s="12">
        <v>18.9005686529032</v>
      </c>
      <c r="E144" s="13">
        <f t="shared" si="152"/>
        <v>16.2234307893333</v>
      </c>
      <c r="F144" s="9" t="s">
        <v>109</v>
      </c>
      <c r="G144" s="6">
        <v>6</v>
      </c>
      <c r="H144" s="11">
        <f t="shared" si="135"/>
        <v>18.9005686529032</v>
      </c>
      <c r="I144" s="11">
        <f t="shared" si="136"/>
        <v>292.050568652903</v>
      </c>
      <c r="J144" s="11">
        <f t="shared" si="137"/>
        <v>0.175019725981596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3"/>
        <v>0.573672660674269</v>
      </c>
      <c r="P144" s="11">
        <f t="shared" si="140"/>
        <v>0.100404031874344</v>
      </c>
      <c r="Q144" s="16">
        <f t="shared" si="141"/>
        <v>0.0301212095623031</v>
      </c>
      <c r="R144" s="11">
        <f t="shared" si="142"/>
        <v>0.08541</v>
      </c>
      <c r="S144" s="17">
        <f t="shared" si="143"/>
        <v>0.352666076130466</v>
      </c>
      <c r="T144" s="3">
        <v>0.01</v>
      </c>
      <c r="U144" s="18">
        <f t="shared" si="144"/>
        <v>0.00352666076130466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0.0134766607613047</v>
      </c>
      <c r="AU144" s="25">
        <f t="shared" si="148"/>
        <v>28.47</v>
      </c>
      <c r="AV144" s="1">
        <f t="shared" si="149"/>
        <v>0.3</v>
      </c>
      <c r="AW144" s="2">
        <f t="shared" si="154"/>
        <v>2.90833333333333</v>
      </c>
      <c r="AX144" s="1">
        <f t="shared" si="150"/>
        <v>2242.90046920445</v>
      </c>
      <c r="AZ144" s="2">
        <f t="shared" si="155"/>
        <v>5.05833333333333</v>
      </c>
      <c r="BA144" s="1">
        <f t="shared" si="151"/>
        <v>3900.97588769942</v>
      </c>
    </row>
    <row r="145" s="1" customFormat="1" spans="1:53">
      <c r="A145" s="6"/>
      <c r="B145" s="6"/>
      <c r="C145" s="9">
        <v>6</v>
      </c>
      <c r="D145" s="12">
        <v>20.8690795623333</v>
      </c>
      <c r="E145" s="13">
        <f t="shared" si="152"/>
        <v>18.9005686529032</v>
      </c>
      <c r="F145" s="9" t="s">
        <v>107</v>
      </c>
      <c r="G145" s="6">
        <v>7</v>
      </c>
      <c r="H145" s="11">
        <f t="shared" si="135"/>
        <v>20.8690795623333</v>
      </c>
      <c r="I145" s="11">
        <f t="shared" si="136"/>
        <v>294.019079562333</v>
      </c>
      <c r="J145" s="11">
        <f t="shared" si="137"/>
        <v>0.218789911913083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3"/>
        <v>0.757968628799925</v>
      </c>
      <c r="P145" s="11">
        <f t="shared" si="140"/>
        <v>0.165835889528016</v>
      </c>
      <c r="Q145" s="16">
        <f t="shared" si="141"/>
        <v>0.0497507668584048</v>
      </c>
      <c r="R145" s="11">
        <f t="shared" si="142"/>
        <v>0.08541</v>
      </c>
      <c r="S145" s="17">
        <f t="shared" si="143"/>
        <v>0.582493465149337</v>
      </c>
      <c r="T145" s="3">
        <v>0.01</v>
      </c>
      <c r="U145" s="18">
        <f t="shared" si="144"/>
        <v>0.00582493465149337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5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0.0157749346514934</v>
      </c>
      <c r="AU145" s="25">
        <f t="shared" si="148"/>
        <v>28.47</v>
      </c>
      <c r="AV145" s="1">
        <f t="shared" si="149"/>
        <v>0.3</v>
      </c>
      <c r="AW145" s="2">
        <f t="shared" si="154"/>
        <v>2.90833333333333</v>
      </c>
      <c r="AX145" s="1">
        <f t="shared" si="150"/>
        <v>2625.3987510834</v>
      </c>
      <c r="AZ145" s="2">
        <f t="shared" si="155"/>
        <v>5.05833333333333</v>
      </c>
      <c r="BA145" s="1">
        <f t="shared" si="151"/>
        <v>4566.23794242872</v>
      </c>
    </row>
    <row r="146" s="1" customFormat="1" spans="1:53">
      <c r="A146" s="6"/>
      <c r="B146" s="6"/>
      <c r="C146" s="9">
        <v>7</v>
      </c>
      <c r="D146" s="12">
        <v>20.267630583871</v>
      </c>
      <c r="E146" s="13">
        <f t="shared" si="152"/>
        <v>20.8690795623333</v>
      </c>
      <c r="F146" s="9" t="s">
        <v>107</v>
      </c>
      <c r="G146" s="6">
        <v>8</v>
      </c>
      <c r="H146" s="11">
        <f t="shared" si="135"/>
        <v>20.267630583871</v>
      </c>
      <c r="I146" s="11">
        <f t="shared" si="136"/>
        <v>293.417630583871</v>
      </c>
      <c r="J146" s="11">
        <f t="shared" si="137"/>
        <v>0.204430945421762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3"/>
        <v>0.876832739271909</v>
      </c>
      <c r="P146" s="11">
        <f t="shared" si="140"/>
        <v>0.17925174586611</v>
      </c>
      <c r="Q146" s="16">
        <f t="shared" si="141"/>
        <v>0.0537755237598329</v>
      </c>
      <c r="R146" s="11">
        <f t="shared" si="142"/>
        <v>0.08541</v>
      </c>
      <c r="S146" s="17">
        <f t="shared" si="143"/>
        <v>0.629616248212539</v>
      </c>
      <c r="T146" s="3">
        <v>0.01</v>
      </c>
      <c r="U146" s="18">
        <f t="shared" si="144"/>
        <v>0.00629616248212539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5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0.0162461624821254</v>
      </c>
      <c r="AU146" s="25">
        <f t="shared" si="148"/>
        <v>28.47</v>
      </c>
      <c r="AV146" s="1">
        <f t="shared" si="149"/>
        <v>0.3</v>
      </c>
      <c r="AW146" s="2">
        <f t="shared" si="154"/>
        <v>2.90833333333333</v>
      </c>
      <c r="AX146" s="1">
        <f t="shared" si="150"/>
        <v>2703.82449327181</v>
      </c>
      <c r="AZ146" s="2">
        <f t="shared" si="155"/>
        <v>5.05833333333333</v>
      </c>
      <c r="BA146" s="1">
        <f t="shared" si="151"/>
        <v>4702.64030778221</v>
      </c>
    </row>
    <row r="147" s="1" customFormat="1" spans="1:53">
      <c r="A147" s="6"/>
      <c r="B147" s="6"/>
      <c r="C147" s="9">
        <v>8</v>
      </c>
      <c r="D147" s="12">
        <v>20.7111101135484</v>
      </c>
      <c r="E147" s="13">
        <f t="shared" si="152"/>
        <v>20.267630583871</v>
      </c>
      <c r="F147" s="9" t="s">
        <v>107</v>
      </c>
      <c r="G147" s="6">
        <v>9</v>
      </c>
      <c r="H147" s="11">
        <f t="shared" si="135"/>
        <v>20.7111101135484</v>
      </c>
      <c r="I147" s="11">
        <f t="shared" si="136"/>
        <v>293.861110113548</v>
      </c>
      <c r="J147" s="11">
        <f t="shared" si="137"/>
        <v>0.21492945606351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3"/>
        <v>0.982280993405799</v>
      </c>
      <c r="P147" s="11">
        <f t="shared" si="140"/>
        <v>0.211121119614233</v>
      </c>
      <c r="Q147" s="16">
        <f t="shared" si="141"/>
        <v>0.0633363358842698</v>
      </c>
      <c r="R147" s="11">
        <f t="shared" si="142"/>
        <v>0.08541</v>
      </c>
      <c r="S147" s="17">
        <f t="shared" si="143"/>
        <v>0.741556444026107</v>
      </c>
      <c r="T147" s="3">
        <v>0.01</v>
      </c>
      <c r="U147" s="18">
        <f t="shared" si="144"/>
        <v>0.00741556444026107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0.0173655644402611</v>
      </c>
      <c r="AU147" s="25">
        <f t="shared" si="148"/>
        <v>28.47</v>
      </c>
      <c r="AV147" s="1">
        <f t="shared" si="149"/>
        <v>0.3</v>
      </c>
      <c r="AW147" s="2">
        <f t="shared" si="154"/>
        <v>2.90833333333333</v>
      </c>
      <c r="AX147" s="1">
        <f t="shared" si="150"/>
        <v>2890.1248848599</v>
      </c>
      <c r="AZ147" s="2">
        <f t="shared" si="155"/>
        <v>5.05833333333333</v>
      </c>
      <c r="BA147" s="1">
        <f t="shared" si="151"/>
        <v>5026.66419802281</v>
      </c>
    </row>
    <row r="148" s="1" customFormat="1" spans="1:53">
      <c r="A148" s="6"/>
      <c r="B148" s="6"/>
      <c r="C148" s="9">
        <v>9</v>
      </c>
      <c r="D148" s="12">
        <v>20.1828340053333</v>
      </c>
      <c r="E148" s="13">
        <f t="shared" si="152"/>
        <v>20.7111101135484</v>
      </c>
      <c r="F148" s="9" t="s">
        <v>107</v>
      </c>
      <c r="G148" s="6">
        <v>10</v>
      </c>
      <c r="H148" s="11">
        <f t="shared" si="135"/>
        <v>20.1828340053333</v>
      </c>
      <c r="I148" s="11">
        <f t="shared" si="136"/>
        <v>293.332834005333</v>
      </c>
      <c r="J148" s="11">
        <f t="shared" si="137"/>
        <v>0.202479248157272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3"/>
        <v>1.05585987379157</v>
      </c>
      <c r="P148" s="11">
        <f t="shared" si="140"/>
        <v>0.213789713404749</v>
      </c>
      <c r="Q148" s="16">
        <f t="shared" si="141"/>
        <v>0.0641369140214246</v>
      </c>
      <c r="R148" s="11">
        <f t="shared" si="142"/>
        <v>0.08541</v>
      </c>
      <c r="S148" s="17">
        <f t="shared" si="143"/>
        <v>0.75092979769845</v>
      </c>
      <c r="T148" s="3">
        <v>0.01</v>
      </c>
      <c r="U148" s="18">
        <f t="shared" si="144"/>
        <v>0.0075092979769845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0.0174592979769845</v>
      </c>
      <c r="AU148" s="25">
        <f t="shared" si="148"/>
        <v>28.47</v>
      </c>
      <c r="AV148" s="1">
        <f t="shared" si="149"/>
        <v>0.3</v>
      </c>
      <c r="AW148" s="2">
        <f t="shared" si="154"/>
        <v>2.90833333333333</v>
      </c>
      <c r="AX148" s="1">
        <f t="shared" si="150"/>
        <v>2905.72481701081</v>
      </c>
      <c r="AZ148" s="2">
        <f t="shared" si="155"/>
        <v>5.05833333333333</v>
      </c>
      <c r="BA148" s="1">
        <f t="shared" si="151"/>
        <v>5053.79645823943</v>
      </c>
    </row>
    <row r="149" s="1" customFormat="1" spans="1:53">
      <c r="A149" s="6"/>
      <c r="B149" s="6"/>
      <c r="C149" s="9">
        <v>10</v>
      </c>
      <c r="D149" s="12">
        <v>17.0073202306452</v>
      </c>
      <c r="E149" s="13">
        <f t="shared" si="152"/>
        <v>20.1828340053333</v>
      </c>
      <c r="F149" s="9" t="s">
        <v>107</v>
      </c>
      <c r="G149" s="6">
        <v>11</v>
      </c>
      <c r="H149" s="11">
        <f t="shared" si="135"/>
        <v>17.0073202306452</v>
      </c>
      <c r="I149" s="11">
        <f t="shared" si="136"/>
        <v>290.157320230645</v>
      </c>
      <c r="J149" s="11">
        <f t="shared" si="137"/>
        <v>0.140803086693884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0.799966652367477</v>
      </c>
      <c r="O149" s="11">
        <f t="shared" si="153"/>
        <v>0.326803508019341</v>
      </c>
      <c r="P149" s="11">
        <f t="shared" si="140"/>
        <v>0.0460149426715126</v>
      </c>
      <c r="Q149" s="16">
        <f t="shared" si="141"/>
        <v>0.0138044828014538</v>
      </c>
      <c r="R149" s="11">
        <f t="shared" si="142"/>
        <v>0.08541</v>
      </c>
      <c r="S149" s="17">
        <f t="shared" si="143"/>
        <v>0.161626071905559</v>
      </c>
      <c r="T149" s="3">
        <v>0.01</v>
      </c>
      <c r="U149" s="18">
        <f t="shared" si="144"/>
        <v>0.00161626071905559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0.00710626071905559</v>
      </c>
      <c r="AU149" s="25">
        <f t="shared" si="148"/>
        <v>28.47</v>
      </c>
      <c r="AV149" s="1">
        <f t="shared" si="149"/>
        <v>0.3</v>
      </c>
      <c r="AW149" s="2">
        <f t="shared" si="154"/>
        <v>2.90833333333333</v>
      </c>
      <c r="AX149" s="1">
        <f t="shared" si="150"/>
        <v>1182.68432984699</v>
      </c>
      <c r="AZ149" s="2">
        <f t="shared" si="155"/>
        <v>5.05833333333333</v>
      </c>
      <c r="BA149" s="1">
        <f t="shared" si="151"/>
        <v>2056.98965105194</v>
      </c>
    </row>
    <row r="150" s="1" customFormat="1" spans="1:54">
      <c r="A150" s="6"/>
      <c r="B150" s="6"/>
      <c r="C150" s="9">
        <v>11</v>
      </c>
      <c r="D150" s="12">
        <v>12.7759739750667</v>
      </c>
      <c r="E150" s="13">
        <f t="shared" si="152"/>
        <v>17.0073202306452</v>
      </c>
      <c r="F150" s="9" t="s">
        <v>109</v>
      </c>
      <c r="G150" s="6">
        <v>12</v>
      </c>
      <c r="H150" s="11">
        <f t="shared" si="135"/>
        <v>12.7759739750667</v>
      </c>
      <c r="I150" s="11">
        <f t="shared" si="136"/>
        <v>285.925973975067</v>
      </c>
      <c r="J150" s="11">
        <f t="shared" si="137"/>
        <v>0.0856922015092189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3"/>
        <v>0.565488565347828</v>
      </c>
      <c r="P150" s="11">
        <f t="shared" si="140"/>
        <v>0.0484579600929452</v>
      </c>
      <c r="Q150" s="16">
        <f t="shared" si="141"/>
        <v>0.0145373880278836</v>
      </c>
      <c r="R150" s="11">
        <f t="shared" si="142"/>
        <v>0.08541</v>
      </c>
      <c r="S150" s="17">
        <f t="shared" si="143"/>
        <v>0.170207095514384</v>
      </c>
      <c r="T150" s="3">
        <v>0.01</v>
      </c>
      <c r="U150" s="18">
        <f t="shared" si="144"/>
        <v>0.00170207095514384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0.00719207095514384</v>
      </c>
      <c r="AU150" s="25">
        <f t="shared" si="148"/>
        <v>28.47</v>
      </c>
      <c r="AV150" s="1">
        <f t="shared" si="149"/>
        <v>0.3</v>
      </c>
      <c r="AW150" s="2">
        <f t="shared" si="154"/>
        <v>2.90833333333333</v>
      </c>
      <c r="AX150" s="1">
        <f t="shared" si="150"/>
        <v>1196.96559893833</v>
      </c>
      <c r="AY150" s="1">
        <f>SUM(AX139:AX150)</f>
        <v>23222.895389659</v>
      </c>
      <c r="AZ150" s="2">
        <f t="shared" si="155"/>
        <v>5.05833333333333</v>
      </c>
      <c r="BA150" s="1">
        <f t="shared" si="151"/>
        <v>2081.82841993</v>
      </c>
      <c r="BB150" s="1">
        <f>SUM(BA139:BA150)</f>
        <v>40390.5372536476</v>
      </c>
    </row>
    <row r="151" s="1" customFormat="1" spans="1:46">
      <c r="A151" s="6"/>
      <c r="B151" s="6"/>
      <c r="C151" s="9">
        <v>12</v>
      </c>
      <c r="D151" s="12">
        <v>9.78905191054839</v>
      </c>
      <c r="E151" s="13">
        <f t="shared" si="152"/>
        <v>12.7759739750667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592.5</v>
      </c>
      <c r="F3" s="3">
        <v>734.672</v>
      </c>
      <c r="G3" s="3">
        <v>0.18</v>
      </c>
      <c r="L3" s="2"/>
    </row>
    <row r="4" s="1" customFormat="1" spans="1:12">
      <c r="A4" s="4"/>
      <c r="B4" s="5" t="s">
        <v>40</v>
      </c>
      <c r="C4" s="3"/>
      <c r="D4" s="3"/>
      <c r="E4" s="3">
        <v>37.2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106.2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560.6</v>
      </c>
      <c r="F7" s="3">
        <v>91.104</v>
      </c>
      <c r="G7" s="3">
        <v>0.18</v>
      </c>
      <c r="L7" s="2"/>
    </row>
    <row r="8" s="1" customFormat="1" spans="1:12">
      <c r="A8" s="4"/>
      <c r="B8" s="5" t="s">
        <v>44</v>
      </c>
      <c r="C8" s="3"/>
      <c r="D8" s="3"/>
      <c r="E8" s="3">
        <v>1010.6</v>
      </c>
      <c r="F8" s="3">
        <v>93.9145</v>
      </c>
      <c r="G8" s="3">
        <v>0.19</v>
      </c>
      <c r="L8" s="2"/>
    </row>
    <row r="9" s="1" customFormat="1" spans="1:12">
      <c r="A9" s="4" t="s">
        <v>45</v>
      </c>
      <c r="B9" s="5"/>
      <c r="C9" s="3"/>
      <c r="D9" s="3"/>
      <c r="E9" s="3">
        <v>45.78</v>
      </c>
      <c r="F9" s="3">
        <v>134.758</v>
      </c>
      <c r="G9" s="3">
        <v>0.29</v>
      </c>
      <c r="L9" s="2"/>
    </row>
    <row r="10" s="1" customFormat="1" spans="1:12">
      <c r="A10" s="4" t="s">
        <v>46</v>
      </c>
      <c r="B10" s="5"/>
      <c r="C10" s="3"/>
      <c r="D10" s="3"/>
      <c r="E10" s="3">
        <v>0.7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6.6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1.4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3078811.93749141</v>
      </c>
      <c r="J16" s="7" t="s">
        <v>35</v>
      </c>
      <c r="K16" s="7">
        <f>I16/(10000*1000)</f>
        <v>0.307881193749141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29">
        <v>13190022.9491454</v>
      </c>
      <c r="J17" s="7" t="s">
        <v>35</v>
      </c>
      <c r="K17" s="7">
        <f>I17/(10000*1000)</f>
        <v>1.31900229491454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-7.9</v>
      </c>
      <c r="E29" s="9"/>
      <c r="F29" s="9"/>
      <c r="G29" s="6">
        <v>1</v>
      </c>
      <c r="H29" s="11">
        <f t="shared" ref="H29:H40" si="0">E30</f>
        <v>-7.9</v>
      </c>
      <c r="I29" s="11">
        <f t="shared" ref="I29:I40" si="1">H29+273.15</f>
        <v>265.25</v>
      </c>
      <c r="J29" s="11">
        <f t="shared" ref="J29:J40" si="2">EXP(($C$18*(I29-$C$16))/($C$19*I29*$C$16))</f>
        <v>0.00602744305978209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0.00598771216427969</v>
      </c>
      <c r="Q29" s="16">
        <f t="shared" ref="Q29:Q40" si="6">P29*$B$31</f>
        <v>0.00077840258135636</v>
      </c>
      <c r="R29" s="11">
        <f t="shared" ref="R29:R40" si="7">L29*$B$31</f>
        <v>0.129143083333333</v>
      </c>
      <c r="S29" s="17">
        <f t="shared" ref="S29:S40" si="8">Q29/R29</f>
        <v>0.00602744305978211</v>
      </c>
      <c r="T29" s="3">
        <v>0.01</v>
      </c>
      <c r="U29" s="18">
        <f t="shared" ref="U29:U40" si="9">S29*T29</f>
        <v>6.02744305978211e-5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0.0219602744305978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3.1</v>
      </c>
      <c r="AU29" s="1">
        <f t="shared" ref="AU29:AU40" si="17">AT29*10000*AS29*0.67*AR29*AQ29</f>
        <v>5890.40845303977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-13.5020892177742</v>
      </c>
      <c r="E30" s="13">
        <f t="shared" ref="E30:E41" si="18">D29</f>
        <v>-7.9</v>
      </c>
      <c r="F30" s="9" t="s">
        <v>107</v>
      </c>
      <c r="G30" s="6">
        <v>2</v>
      </c>
      <c r="H30" s="11">
        <f t="shared" si="0"/>
        <v>-13.5020892177742</v>
      </c>
      <c r="I30" s="11">
        <f t="shared" si="1"/>
        <v>259.647910782226</v>
      </c>
      <c r="J30" s="11">
        <f t="shared" si="2"/>
        <v>0.00273005619492886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1.98082895450239</v>
      </c>
      <c r="P30" s="11">
        <f t="shared" si="5"/>
        <v>0.0054077743583337</v>
      </c>
      <c r="Q30" s="16">
        <f t="shared" si="6"/>
        <v>0.000703010666583381</v>
      </c>
      <c r="R30" s="11">
        <f t="shared" si="7"/>
        <v>0.129143083333333</v>
      </c>
      <c r="S30" s="17">
        <f t="shared" si="8"/>
        <v>0.0054436571315928</v>
      </c>
      <c r="T30" s="3">
        <v>0.01</v>
      </c>
      <c r="U30" s="18">
        <f t="shared" si="9"/>
        <v>5.44365713159279e-5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0.0219544365713159</v>
      </c>
      <c r="AR30" s="25">
        <f t="shared" si="15"/>
        <v>99.3408333333333</v>
      </c>
      <c r="AS30" s="1">
        <f t="shared" si="16"/>
        <v>0.13</v>
      </c>
      <c r="AT30" s="2">
        <f>$E$4/12</f>
        <v>3.1</v>
      </c>
      <c r="AU30" s="1">
        <f t="shared" si="17"/>
        <v>5888.84256296993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-10.07006749625</v>
      </c>
      <c r="E31" s="13">
        <f t="shared" si="18"/>
        <v>-13.5020892177742</v>
      </c>
      <c r="F31" s="9" t="s">
        <v>107</v>
      </c>
      <c r="G31" s="6">
        <v>3</v>
      </c>
      <c r="H31" s="11">
        <f t="shared" si="0"/>
        <v>-10.07006749625</v>
      </c>
      <c r="I31" s="11">
        <f t="shared" si="1"/>
        <v>263.07993250375</v>
      </c>
      <c r="J31" s="11">
        <f t="shared" si="2"/>
        <v>0.00445278543806124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2.96882951347739</v>
      </c>
      <c r="P31" s="11">
        <f t="shared" si="5"/>
        <v>0.0132195608256985</v>
      </c>
      <c r="Q31" s="16">
        <f t="shared" si="6"/>
        <v>0.00171854290734081</v>
      </c>
      <c r="R31" s="11">
        <f t="shared" si="7"/>
        <v>0.129143083333333</v>
      </c>
      <c r="S31" s="17">
        <f t="shared" si="8"/>
        <v>0.0133072779662931</v>
      </c>
      <c r="T31" s="3">
        <v>0.01</v>
      </c>
      <c r="U31" s="18">
        <f t="shared" si="9"/>
        <v>0.000133072779662931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0.0220330727796629</v>
      </c>
      <c r="AR31" s="25">
        <f t="shared" si="15"/>
        <v>99.3408333333333</v>
      </c>
      <c r="AS31" s="1">
        <f t="shared" si="16"/>
        <v>0.13</v>
      </c>
      <c r="AT31" s="2">
        <f>$E$4/12</f>
        <v>3.1</v>
      </c>
      <c r="AU31" s="1">
        <f t="shared" si="17"/>
        <v>5909.93516761047</v>
      </c>
    </row>
    <row r="32" s="1" customFormat="1" spans="1:47">
      <c r="A32" s="6"/>
      <c r="B32" s="6"/>
      <c r="C32" s="9">
        <v>3</v>
      </c>
      <c r="D32" s="12">
        <v>-8.7580828776129</v>
      </c>
      <c r="E32" s="13">
        <f t="shared" si="18"/>
        <v>-10.07006749625</v>
      </c>
      <c r="F32" s="9" t="s">
        <v>107</v>
      </c>
      <c r="G32" s="6">
        <v>4</v>
      </c>
      <c r="H32" s="11">
        <f t="shared" si="0"/>
        <v>-8.7580828776129</v>
      </c>
      <c r="I32" s="11">
        <f t="shared" si="1"/>
        <v>264.391917122387</v>
      </c>
      <c r="J32" s="11">
        <f t="shared" si="2"/>
        <v>0.00535048557164647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3.94901828598502</v>
      </c>
      <c r="P32" s="11">
        <f t="shared" si="5"/>
        <v>0.0211291653613309</v>
      </c>
      <c r="Q32" s="16">
        <f t="shared" si="6"/>
        <v>0.00274679149697302</v>
      </c>
      <c r="R32" s="11">
        <f t="shared" si="7"/>
        <v>0.129143083333333</v>
      </c>
      <c r="S32" s="17">
        <f t="shared" si="8"/>
        <v>0.0212693659317645</v>
      </c>
      <c r="T32" s="3">
        <v>0.01</v>
      </c>
      <c r="U32" s="18">
        <f t="shared" si="9"/>
        <v>0.000212693659317645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0.0221126936593176</v>
      </c>
      <c r="AR32" s="25">
        <f t="shared" si="15"/>
        <v>99.3408333333333</v>
      </c>
      <c r="AS32" s="1">
        <f t="shared" si="16"/>
        <v>0.13</v>
      </c>
      <c r="AT32" s="2">
        <f>$E$4/12</f>
        <v>3.1</v>
      </c>
      <c r="AU32" s="1">
        <f t="shared" si="17"/>
        <v>5931.29189081713</v>
      </c>
    </row>
    <row r="33" s="1" customFormat="1" spans="1:47">
      <c r="A33" s="6"/>
      <c r="B33" s="6"/>
      <c r="C33" s="9">
        <v>4</v>
      </c>
      <c r="D33" s="12">
        <v>-2.7173055195</v>
      </c>
      <c r="E33" s="13">
        <f t="shared" si="18"/>
        <v>-8.7580828776129</v>
      </c>
      <c r="F33" s="9" t="s">
        <v>107</v>
      </c>
      <c r="G33" s="6">
        <v>5</v>
      </c>
      <c r="H33" s="11">
        <f t="shared" si="0"/>
        <v>-2.7173055195</v>
      </c>
      <c r="I33" s="11">
        <f t="shared" si="1"/>
        <v>270.4326944805</v>
      </c>
      <c r="J33" s="11">
        <f t="shared" si="2"/>
        <v>0.0121801920715378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3.7314946645925</v>
      </c>
      <c r="O33" s="11">
        <f t="shared" si="19"/>
        <v>1.18980278936452</v>
      </c>
      <c r="P33" s="11">
        <f t="shared" si="5"/>
        <v>0.0144920265017112</v>
      </c>
      <c r="Q33" s="16">
        <f t="shared" si="6"/>
        <v>0.00188396344522246</v>
      </c>
      <c r="R33" s="11">
        <f t="shared" si="7"/>
        <v>0.129143083333333</v>
      </c>
      <c r="S33" s="17">
        <f t="shared" si="8"/>
        <v>0.0145881869674719</v>
      </c>
      <c r="T33" s="3">
        <v>0.01</v>
      </c>
      <c r="U33" s="18">
        <f t="shared" si="9"/>
        <v>0.000145881869674719</v>
      </c>
      <c r="V33" s="17"/>
      <c r="W33" s="3"/>
      <c r="X33" s="18"/>
      <c r="Y33" s="19">
        <v>0.02</v>
      </c>
      <c r="Z33" s="3">
        <v>0.21</v>
      </c>
      <c r="AA33" s="20">
        <f t="shared" si="10"/>
        <v>0.0042</v>
      </c>
      <c r="AB33" s="3">
        <v>0.01</v>
      </c>
      <c r="AC33" s="3">
        <v>0.29</v>
      </c>
      <c r="AD33" s="20">
        <f t="shared" si="11"/>
        <v>0.0029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0.0220458818696747</v>
      </c>
      <c r="AR33" s="25">
        <f t="shared" si="15"/>
        <v>99.3408333333333</v>
      </c>
      <c r="AS33" s="1">
        <f t="shared" si="16"/>
        <v>0.13</v>
      </c>
      <c r="AT33" s="2">
        <f>$E$4/12</f>
        <v>3.1</v>
      </c>
      <c r="AU33" s="1">
        <f t="shared" si="17"/>
        <v>5913.37095218227</v>
      </c>
    </row>
    <row r="34" s="1" customFormat="1" spans="1:47">
      <c r="A34" s="6"/>
      <c r="B34" s="6"/>
      <c r="C34" s="9">
        <v>5</v>
      </c>
      <c r="D34" s="12">
        <v>0.692363501967742</v>
      </c>
      <c r="E34" s="13">
        <f t="shared" si="18"/>
        <v>-2.7173055195</v>
      </c>
      <c r="F34" s="9" t="s">
        <v>109</v>
      </c>
      <c r="G34" s="6">
        <v>6</v>
      </c>
      <c r="H34" s="11">
        <f t="shared" si="0"/>
        <v>0.692363501967742</v>
      </c>
      <c r="I34" s="11">
        <f t="shared" si="1"/>
        <v>273.842363501968</v>
      </c>
      <c r="J34" s="11">
        <f t="shared" si="2"/>
        <v>0.0190698858273897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2.16871909619614</v>
      </c>
      <c r="P34" s="11">
        <f t="shared" si="5"/>
        <v>0.04135722555614</v>
      </c>
      <c r="Q34" s="16">
        <f t="shared" si="6"/>
        <v>0.00537643932229821</v>
      </c>
      <c r="R34" s="11">
        <f t="shared" si="7"/>
        <v>0.129143083333333</v>
      </c>
      <c r="S34" s="17">
        <f t="shared" si="8"/>
        <v>0.0416316474992393</v>
      </c>
      <c r="T34" s="3">
        <v>0.01</v>
      </c>
      <c r="U34" s="18">
        <f t="shared" si="9"/>
        <v>0.000416316474992393</v>
      </c>
      <c r="V34" s="17"/>
      <c r="W34" s="3"/>
      <c r="X34" s="18"/>
      <c r="Y34" s="19">
        <v>0.02</v>
      </c>
      <c r="Z34" s="3">
        <v>0.21</v>
      </c>
      <c r="AA34" s="20">
        <f t="shared" si="10"/>
        <v>0.0042</v>
      </c>
      <c r="AB34" s="3">
        <v>0.01</v>
      </c>
      <c r="AC34" s="3">
        <v>0.29</v>
      </c>
      <c r="AD34" s="20">
        <f t="shared" si="11"/>
        <v>0.0029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0.0223163164749924</v>
      </c>
      <c r="AR34" s="25">
        <f t="shared" si="15"/>
        <v>99.3408333333333</v>
      </c>
      <c r="AS34" s="1">
        <f t="shared" si="16"/>
        <v>0.13</v>
      </c>
      <c r="AT34" s="2">
        <f>$E$4/12</f>
        <v>3.1</v>
      </c>
      <c r="AU34" s="1">
        <f t="shared" si="17"/>
        <v>5985.90967614913</v>
      </c>
    </row>
    <row r="35" s="1" customFormat="1" spans="1:47">
      <c r="A35" s="6"/>
      <c r="B35" s="6"/>
      <c r="C35" s="9">
        <v>6</v>
      </c>
      <c r="D35" s="12">
        <v>4.9758343465</v>
      </c>
      <c r="E35" s="13">
        <f t="shared" si="18"/>
        <v>0.692363501967742</v>
      </c>
      <c r="F35" s="9" t="s">
        <v>107</v>
      </c>
      <c r="G35" s="6">
        <v>7</v>
      </c>
      <c r="H35" s="11">
        <f t="shared" si="0"/>
        <v>4.9758343465</v>
      </c>
      <c r="I35" s="11">
        <f t="shared" si="1"/>
        <v>278.1258343465</v>
      </c>
      <c r="J35" s="11">
        <f t="shared" si="2"/>
        <v>0.0329739619504424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3.12077020397333</v>
      </c>
      <c r="P35" s="11">
        <f t="shared" si="5"/>
        <v>0.102904157961891</v>
      </c>
      <c r="Q35" s="16">
        <f t="shared" si="6"/>
        <v>0.0133775405350458</v>
      </c>
      <c r="R35" s="11">
        <f t="shared" si="7"/>
        <v>0.129143083333333</v>
      </c>
      <c r="S35" s="17">
        <f t="shared" si="8"/>
        <v>0.103586968730775</v>
      </c>
      <c r="T35" s="3">
        <v>0.01</v>
      </c>
      <c r="U35" s="18">
        <f t="shared" si="9"/>
        <v>0.00103586968730775</v>
      </c>
      <c r="V35" s="17"/>
      <c r="W35" s="3"/>
      <c r="X35" s="18"/>
      <c r="Y35" s="19">
        <v>0.02</v>
      </c>
      <c r="Z35" s="3">
        <v>0.21</v>
      </c>
      <c r="AA35" s="20">
        <f t="shared" si="10"/>
        <v>0.0042</v>
      </c>
      <c r="AB35" s="3">
        <v>0.01</v>
      </c>
      <c r="AC35" s="3">
        <v>0.29</v>
      </c>
      <c r="AD35" s="20">
        <f t="shared" si="11"/>
        <v>0.0029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0.0229358696873078</v>
      </c>
      <c r="AR35" s="25">
        <f t="shared" si="15"/>
        <v>99.3408333333333</v>
      </c>
      <c r="AS35" s="1">
        <f t="shared" si="16"/>
        <v>0.13</v>
      </c>
      <c r="AT35" s="2">
        <f>$E$4/12</f>
        <v>3.1</v>
      </c>
      <c r="AU35" s="1">
        <f t="shared" si="17"/>
        <v>6152.0925483379</v>
      </c>
    </row>
    <row r="36" s="1" customFormat="1" spans="1:47">
      <c r="A36" s="6"/>
      <c r="B36" s="6"/>
      <c r="C36" s="9">
        <v>7</v>
      </c>
      <c r="D36" s="12">
        <v>8.15634306351613</v>
      </c>
      <c r="E36" s="13">
        <f t="shared" si="18"/>
        <v>4.9758343465</v>
      </c>
      <c r="F36" s="9" t="s">
        <v>107</v>
      </c>
      <c r="G36" s="6">
        <v>8</v>
      </c>
      <c r="H36" s="11">
        <f t="shared" si="0"/>
        <v>8.15634306351613</v>
      </c>
      <c r="I36" s="11">
        <f t="shared" si="1"/>
        <v>281.306343063516</v>
      </c>
      <c r="J36" s="11">
        <f t="shared" si="2"/>
        <v>0.0489859016273429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4.01127437934477</v>
      </c>
      <c r="P36" s="11">
        <f t="shared" si="5"/>
        <v>0.196495892146864</v>
      </c>
      <c r="Q36" s="16">
        <f t="shared" si="6"/>
        <v>0.0255444659790923</v>
      </c>
      <c r="R36" s="11">
        <f t="shared" si="7"/>
        <v>0.129143083333333</v>
      </c>
      <c r="S36" s="17">
        <f t="shared" si="8"/>
        <v>0.197799721980922</v>
      </c>
      <c r="T36" s="3">
        <v>0.01</v>
      </c>
      <c r="U36" s="18">
        <f t="shared" si="9"/>
        <v>0.00197799721980922</v>
      </c>
      <c r="V36" s="17"/>
      <c r="W36" s="3"/>
      <c r="X36" s="18"/>
      <c r="Y36" s="19">
        <v>0.02</v>
      </c>
      <c r="Z36" s="3">
        <v>0.21</v>
      </c>
      <c r="AA36" s="20">
        <f t="shared" si="10"/>
        <v>0.0042</v>
      </c>
      <c r="AB36" s="3">
        <v>0.01</v>
      </c>
      <c r="AC36" s="3">
        <v>0.29</v>
      </c>
      <c r="AD36" s="20">
        <f t="shared" si="11"/>
        <v>0.0029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0.0238779972198092</v>
      </c>
      <c r="AR36" s="25">
        <f t="shared" si="15"/>
        <v>99.3408333333333</v>
      </c>
      <c r="AS36" s="1">
        <f t="shared" si="16"/>
        <v>0.13</v>
      </c>
      <c r="AT36" s="2">
        <f>$E$4/12</f>
        <v>3.1</v>
      </c>
      <c r="AU36" s="1">
        <f t="shared" si="17"/>
        <v>6404.79958981075</v>
      </c>
    </row>
    <row r="37" s="1" customFormat="1" spans="1:47">
      <c r="A37" s="6"/>
      <c r="B37" s="6"/>
      <c r="C37" s="9">
        <v>8</v>
      </c>
      <c r="D37" s="12">
        <v>8.21966677593548</v>
      </c>
      <c r="E37" s="13">
        <f t="shared" si="18"/>
        <v>8.15634306351613</v>
      </c>
      <c r="F37" s="9" t="s">
        <v>107</v>
      </c>
      <c r="G37" s="6">
        <v>9</v>
      </c>
      <c r="H37" s="11">
        <f t="shared" si="0"/>
        <v>8.21966677593548</v>
      </c>
      <c r="I37" s="11">
        <f t="shared" si="1"/>
        <v>281.369666775935</v>
      </c>
      <c r="J37" s="11">
        <f t="shared" si="2"/>
        <v>0.0493689812624293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4.80818682053124</v>
      </c>
      <c r="P37" s="11">
        <f t="shared" si="5"/>
        <v>0.237375285049066</v>
      </c>
      <c r="Q37" s="16">
        <f t="shared" si="6"/>
        <v>0.0308587870563786</v>
      </c>
      <c r="R37" s="11">
        <f t="shared" si="7"/>
        <v>0.129143083333333</v>
      </c>
      <c r="S37" s="17">
        <f t="shared" si="8"/>
        <v>0.238950366213021</v>
      </c>
      <c r="T37" s="3">
        <v>0.01</v>
      </c>
      <c r="U37" s="18">
        <f t="shared" si="9"/>
        <v>0.00238950366213021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0.0242895036621302</v>
      </c>
      <c r="AR37" s="25">
        <f t="shared" si="15"/>
        <v>99.3408333333333</v>
      </c>
      <c r="AS37" s="1">
        <f t="shared" si="16"/>
        <v>0.13</v>
      </c>
      <c r="AT37" s="2">
        <f>$E$4/12</f>
        <v>3.1</v>
      </c>
      <c r="AU37" s="1">
        <f t="shared" si="17"/>
        <v>6515.17803858598</v>
      </c>
    </row>
    <row r="38" s="1" customFormat="1" spans="1:47">
      <c r="A38" s="6"/>
      <c r="B38" s="6"/>
      <c r="C38" s="9">
        <v>9</v>
      </c>
      <c r="D38" s="12">
        <v>5.38093618736667</v>
      </c>
      <c r="E38" s="13">
        <f t="shared" si="18"/>
        <v>8.21966677593548</v>
      </c>
      <c r="F38" s="9" t="s">
        <v>107</v>
      </c>
      <c r="G38" s="6">
        <v>10</v>
      </c>
      <c r="H38" s="11">
        <f t="shared" si="0"/>
        <v>5.38093618736667</v>
      </c>
      <c r="I38" s="11">
        <f t="shared" si="1"/>
        <v>278.530936187367</v>
      </c>
      <c r="J38" s="11">
        <f t="shared" si="2"/>
        <v>0.034696384902499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5.56421986881551</v>
      </c>
      <c r="P38" s="11">
        <f t="shared" si="5"/>
        <v>0.193058314250555</v>
      </c>
      <c r="Q38" s="16">
        <f t="shared" si="6"/>
        <v>0.0250975808525722</v>
      </c>
      <c r="R38" s="11">
        <f t="shared" si="7"/>
        <v>0.129143083333333</v>
      </c>
      <c r="S38" s="17">
        <f t="shared" si="8"/>
        <v>0.194339334362898</v>
      </c>
      <c r="T38" s="3">
        <v>0.01</v>
      </c>
      <c r="U38" s="18">
        <f t="shared" si="9"/>
        <v>0.00194339334362898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0.023843393343629</v>
      </c>
      <c r="AR38" s="25">
        <f t="shared" si="15"/>
        <v>99.3408333333333</v>
      </c>
      <c r="AS38" s="1">
        <f t="shared" si="16"/>
        <v>0.13</v>
      </c>
      <c r="AT38" s="2">
        <f>$E$4/12</f>
        <v>3.1</v>
      </c>
      <c r="AU38" s="1">
        <f t="shared" si="17"/>
        <v>6395.51778573292</v>
      </c>
    </row>
    <row r="39" s="1" customFormat="1" spans="1:47">
      <c r="A39" s="6"/>
      <c r="B39" s="6"/>
      <c r="C39" s="9">
        <v>10</v>
      </c>
      <c r="D39" s="12">
        <v>-0.0970761174838711</v>
      </c>
      <c r="E39" s="13">
        <f t="shared" si="18"/>
        <v>5.38093618736667</v>
      </c>
      <c r="F39" s="9" t="s">
        <v>107</v>
      </c>
      <c r="G39" s="6">
        <v>11</v>
      </c>
      <c r="H39" s="11">
        <f t="shared" si="0"/>
        <v>-0.0970761174838711</v>
      </c>
      <c r="I39" s="11">
        <f t="shared" si="1"/>
        <v>273.052923882516</v>
      </c>
      <c r="J39" s="11">
        <f t="shared" si="2"/>
        <v>0.0172069234421481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5.10260347683671</v>
      </c>
      <c r="O39" s="11">
        <f t="shared" si="19"/>
        <v>1.26196641106158</v>
      </c>
      <c r="P39" s="11">
        <f t="shared" si="5"/>
        <v>0.021714559421699</v>
      </c>
      <c r="Q39" s="16">
        <f t="shared" si="6"/>
        <v>0.00282289272482087</v>
      </c>
      <c r="R39" s="11">
        <f t="shared" si="7"/>
        <v>0.129143083333333</v>
      </c>
      <c r="S39" s="17">
        <f t="shared" si="8"/>
        <v>0.0218586443188341</v>
      </c>
      <c r="T39" s="3">
        <v>0.01</v>
      </c>
      <c r="U39" s="18">
        <f t="shared" si="9"/>
        <v>0.000218586443188341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0.0221185864431883</v>
      </c>
      <c r="AR39" s="25">
        <f t="shared" si="15"/>
        <v>99.3408333333333</v>
      </c>
      <c r="AS39" s="1">
        <f t="shared" si="16"/>
        <v>0.13</v>
      </c>
      <c r="AT39" s="2">
        <f>$E$4/12</f>
        <v>3.1</v>
      </c>
      <c r="AU39" s="1">
        <f t="shared" si="17"/>
        <v>5932.87251331953</v>
      </c>
    </row>
    <row r="40" s="1" customFormat="1" spans="1:48">
      <c r="A40" s="6"/>
      <c r="B40" s="6"/>
      <c r="C40" s="9">
        <v>11</v>
      </c>
      <c r="D40" s="12">
        <v>-8.08019286496667</v>
      </c>
      <c r="E40" s="13">
        <f t="shared" si="18"/>
        <v>-0.0970761174838711</v>
      </c>
      <c r="F40" s="9" t="s">
        <v>109</v>
      </c>
      <c r="G40" s="6">
        <v>12</v>
      </c>
      <c r="H40" s="11">
        <f t="shared" si="0"/>
        <v>-8.08019286496667</v>
      </c>
      <c r="I40" s="11">
        <f t="shared" si="1"/>
        <v>265.069807135033</v>
      </c>
      <c r="J40" s="11">
        <f t="shared" si="2"/>
        <v>0.00587889621787306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2.23366018497321</v>
      </c>
      <c r="P40" s="11">
        <f t="shared" si="5"/>
        <v>0.0131314564134527</v>
      </c>
      <c r="Q40" s="16">
        <f t="shared" si="6"/>
        <v>0.00170708933374885</v>
      </c>
      <c r="R40" s="11">
        <f t="shared" si="7"/>
        <v>0.129143083333333</v>
      </c>
      <c r="S40" s="17">
        <f t="shared" si="8"/>
        <v>0.0132185889455857</v>
      </c>
      <c r="T40" s="3">
        <v>0.01</v>
      </c>
      <c r="U40" s="18">
        <f t="shared" si="9"/>
        <v>0.000132185889455857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0.0220321858894559</v>
      </c>
      <c r="AR40" s="25">
        <f t="shared" si="15"/>
        <v>99.3408333333333</v>
      </c>
      <c r="AS40" s="1">
        <f t="shared" si="16"/>
        <v>0.13</v>
      </c>
      <c r="AT40" s="2">
        <f>$E$4/12</f>
        <v>3.1</v>
      </c>
      <c r="AU40" s="1">
        <f t="shared" si="17"/>
        <v>5909.69727688696</v>
      </c>
      <c r="AV40" s="1">
        <f>SUM(AU29:AU40)</f>
        <v>72829.9164554427</v>
      </c>
    </row>
    <row r="41" s="1" customFormat="1" spans="1:46">
      <c r="A41" s="6"/>
      <c r="B41" s="6"/>
      <c r="C41" s="9">
        <v>12</v>
      </c>
      <c r="D41" s="12">
        <v>-9.41541021877419</v>
      </c>
      <c r="E41" s="13">
        <f t="shared" si="18"/>
        <v>-8.08019286496667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734.672</v>
      </c>
      <c r="C44" s="9" t="s">
        <v>106</v>
      </c>
      <c r="D44" s="10">
        <v>-7.9</v>
      </c>
      <c r="E44" s="9"/>
      <c r="F44" s="9"/>
      <c r="G44" s="6">
        <v>1</v>
      </c>
      <c r="H44" s="11">
        <f t="shared" ref="H44:H55" si="20">E45</f>
        <v>-7.9</v>
      </c>
      <c r="I44" s="11">
        <f t="shared" ref="I44:I55" si="21">H44+273.15</f>
        <v>265.25</v>
      </c>
      <c r="J44" s="11">
        <f t="shared" ref="J44:J55" si="22">EXP(($C$18*(I44-$C$16))/($C$19*I44*$C$16))</f>
        <v>0.00602744305978209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107</v>
      </c>
      <c r="N44" s="6"/>
      <c r="O44" s="11">
        <f>L44</f>
        <v>0.612226666666667</v>
      </c>
      <c r="P44" s="11">
        <f t="shared" ref="P44:P55" si="25">O44*J44</f>
        <v>0.00369016137301353</v>
      </c>
      <c r="Q44" s="16">
        <f t="shared" ref="Q44:Q55" si="26">P44*$B$46</f>
        <v>0.000664229047142435</v>
      </c>
      <c r="R44" s="11">
        <f t="shared" ref="R44:R55" si="27">L44*$B$46</f>
        <v>0.1102008</v>
      </c>
      <c r="S44" s="17">
        <f t="shared" ref="S44:S55" si="28">Q44/R44</f>
        <v>0.0060274430597821</v>
      </c>
      <c r="T44" s="3">
        <v>0.01</v>
      </c>
      <c r="U44" s="18">
        <f t="shared" ref="U44:U55" si="29">S44*T44</f>
        <v>6.0274430597821e-5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0.0191602744305978</v>
      </c>
      <c r="AR44" s="25">
        <f t="shared" ref="AR44:AR55" si="35">$B$44/12</f>
        <v>61.2226666666667</v>
      </c>
      <c r="AS44" s="1">
        <f t="shared" ref="AS44:AS55" si="36">$B$46</f>
        <v>0.18</v>
      </c>
      <c r="AT44" s="2">
        <f>$E$3/12</f>
        <v>49.375</v>
      </c>
      <c r="AU44" s="1">
        <f t="shared" ref="AU44:AU55" si="37">AT44*10000*AS44*0.67*AR44*AQ44</f>
        <v>69850.3173781578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-13.5020892177742</v>
      </c>
      <c r="E45" s="13">
        <f t="shared" ref="E45:E56" si="38">D44</f>
        <v>-7.9</v>
      </c>
      <c r="F45" s="9" t="s">
        <v>107</v>
      </c>
      <c r="G45" s="6">
        <v>2</v>
      </c>
      <c r="H45" s="11">
        <f t="shared" si="20"/>
        <v>-13.5020892177742</v>
      </c>
      <c r="I45" s="11">
        <f t="shared" si="21"/>
        <v>259.647910782226</v>
      </c>
      <c r="J45" s="11">
        <f t="shared" si="22"/>
        <v>0.00273005619492886</v>
      </c>
      <c r="K45" s="11">
        <f t="shared" si="23"/>
        <v>61.2226666666667</v>
      </c>
      <c r="L45" s="11">
        <f t="shared" si="24"/>
        <v>0.612226666666667</v>
      </c>
      <c r="M45" s="6" t="s">
        <v>107</v>
      </c>
      <c r="N45" s="6"/>
      <c r="O45" s="11">
        <f t="shared" ref="O45:O55" si="39">L45+O44-P44-N45</f>
        <v>1.22076317196032</v>
      </c>
      <c r="P45" s="11">
        <f t="shared" si="25"/>
        <v>0.00333275206015128</v>
      </c>
      <c r="Q45" s="16">
        <f t="shared" si="26"/>
        <v>0.00059989537082723</v>
      </c>
      <c r="R45" s="11">
        <f t="shared" si="27"/>
        <v>0.1102008</v>
      </c>
      <c r="S45" s="17">
        <f t="shared" si="28"/>
        <v>0.00544365713159278</v>
      </c>
      <c r="T45" s="3">
        <v>0.01</v>
      </c>
      <c r="U45" s="18">
        <f t="shared" si="29"/>
        <v>5.44365713159278e-5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0.0191544365713159</v>
      </c>
      <c r="AR45" s="25">
        <f t="shared" si="35"/>
        <v>61.2226666666667</v>
      </c>
      <c r="AS45" s="1">
        <f t="shared" si="36"/>
        <v>0.18</v>
      </c>
      <c r="AT45" s="2">
        <f>$E$3/12</f>
        <v>49.375</v>
      </c>
      <c r="AU45" s="1">
        <f t="shared" si="37"/>
        <v>69829.0349938618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-10.07006749625</v>
      </c>
      <c r="E46" s="13">
        <f t="shared" si="38"/>
        <v>-13.5020892177742</v>
      </c>
      <c r="F46" s="9" t="s">
        <v>107</v>
      </c>
      <c r="G46" s="6">
        <v>3</v>
      </c>
      <c r="H46" s="11">
        <f t="shared" si="20"/>
        <v>-10.07006749625</v>
      </c>
      <c r="I46" s="11">
        <f t="shared" si="21"/>
        <v>263.07993250375</v>
      </c>
      <c r="J46" s="11">
        <f t="shared" si="22"/>
        <v>0.00445278543806124</v>
      </c>
      <c r="K46" s="11">
        <f t="shared" si="23"/>
        <v>61.2226666666667</v>
      </c>
      <c r="L46" s="11">
        <f t="shared" si="24"/>
        <v>0.612226666666667</v>
      </c>
      <c r="M46" s="6" t="s">
        <v>107</v>
      </c>
      <c r="N46" s="6"/>
      <c r="O46" s="11">
        <f t="shared" si="39"/>
        <v>1.82965708656684</v>
      </c>
      <c r="P46" s="11">
        <f t="shared" si="25"/>
        <v>0.00814707043171037</v>
      </c>
      <c r="Q46" s="16">
        <f t="shared" si="26"/>
        <v>0.00146647267770787</v>
      </c>
      <c r="R46" s="11">
        <f t="shared" si="27"/>
        <v>0.1102008</v>
      </c>
      <c r="S46" s="17">
        <f t="shared" si="28"/>
        <v>0.013307277966293</v>
      </c>
      <c r="T46" s="3">
        <v>0.01</v>
      </c>
      <c r="U46" s="18">
        <f t="shared" si="29"/>
        <v>0.00013307277966293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0.0192330727796629</v>
      </c>
      <c r="AR46" s="25">
        <f t="shared" si="35"/>
        <v>61.2226666666667</v>
      </c>
      <c r="AS46" s="1">
        <f t="shared" si="36"/>
        <v>0.18</v>
      </c>
      <c r="AT46" s="2">
        <f>$E$3/12</f>
        <v>49.375</v>
      </c>
      <c r="AU46" s="1">
        <f t="shared" si="37"/>
        <v>70115.7095991943</v>
      </c>
    </row>
    <row r="47" s="1" customFormat="1" spans="1:47">
      <c r="A47" s="6"/>
      <c r="B47" s="6"/>
      <c r="C47" s="9">
        <v>3</v>
      </c>
      <c r="D47" s="12">
        <v>-8.7580828776129</v>
      </c>
      <c r="E47" s="13">
        <f t="shared" si="38"/>
        <v>-10.07006749625</v>
      </c>
      <c r="F47" s="9" t="s">
        <v>107</v>
      </c>
      <c r="G47" s="6">
        <v>4</v>
      </c>
      <c r="H47" s="11">
        <f t="shared" si="20"/>
        <v>-8.7580828776129</v>
      </c>
      <c r="I47" s="11">
        <f t="shared" si="21"/>
        <v>264.391917122387</v>
      </c>
      <c r="J47" s="11">
        <f t="shared" si="22"/>
        <v>0.00535048557164647</v>
      </c>
      <c r="K47" s="11">
        <f t="shared" si="23"/>
        <v>61.2226666666667</v>
      </c>
      <c r="L47" s="11">
        <f t="shared" si="24"/>
        <v>0.612226666666667</v>
      </c>
      <c r="M47" s="6" t="s">
        <v>107</v>
      </c>
      <c r="N47" s="6"/>
      <c r="O47" s="11">
        <f t="shared" si="39"/>
        <v>2.43373668280179</v>
      </c>
      <c r="P47" s="11">
        <f t="shared" si="25"/>
        <v>0.0130216730065177</v>
      </c>
      <c r="Q47" s="16">
        <f t="shared" si="26"/>
        <v>0.00234390114117319</v>
      </c>
      <c r="R47" s="11">
        <f t="shared" si="27"/>
        <v>0.1102008</v>
      </c>
      <c r="S47" s="17">
        <f t="shared" si="28"/>
        <v>0.0212693659317645</v>
      </c>
      <c r="T47" s="3">
        <v>0.01</v>
      </c>
      <c r="U47" s="18">
        <f t="shared" si="29"/>
        <v>0.000212693659317645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0.0193126936593176</v>
      </c>
      <c r="AR47" s="25">
        <f t="shared" si="35"/>
        <v>61.2226666666667</v>
      </c>
      <c r="AS47" s="1">
        <f t="shared" si="36"/>
        <v>0.18</v>
      </c>
      <c r="AT47" s="2">
        <f>$E$3/12</f>
        <v>49.375</v>
      </c>
      <c r="AU47" s="1">
        <f t="shared" si="37"/>
        <v>70405.9739027644</v>
      </c>
    </row>
    <row r="48" s="1" customFormat="1" spans="1:47">
      <c r="A48" s="6"/>
      <c r="B48" s="6"/>
      <c r="C48" s="9">
        <v>4</v>
      </c>
      <c r="D48" s="12">
        <v>-2.7173055195</v>
      </c>
      <c r="E48" s="13">
        <f t="shared" si="38"/>
        <v>-8.7580828776129</v>
      </c>
      <c r="F48" s="9" t="s">
        <v>107</v>
      </c>
      <c r="G48" s="6">
        <v>5</v>
      </c>
      <c r="H48" s="11">
        <f t="shared" si="20"/>
        <v>-2.7173055195</v>
      </c>
      <c r="I48" s="11">
        <f t="shared" si="21"/>
        <v>270.4326944805</v>
      </c>
      <c r="J48" s="11">
        <f t="shared" si="22"/>
        <v>0.0121801920715378</v>
      </c>
      <c r="K48" s="11">
        <f t="shared" si="23"/>
        <v>61.2226666666667</v>
      </c>
      <c r="L48" s="11">
        <f t="shared" si="24"/>
        <v>0.612226666666667</v>
      </c>
      <c r="M48" s="6" t="s">
        <v>109</v>
      </c>
      <c r="N48" s="11">
        <f>(O47-P47)*$C$24/100</f>
        <v>2.29967925930551</v>
      </c>
      <c r="O48" s="11">
        <f t="shared" si="39"/>
        <v>0.733262417156431</v>
      </c>
      <c r="P48" s="11">
        <f t="shared" si="25"/>
        <v>0.0089312770798054</v>
      </c>
      <c r="Q48" s="16">
        <f t="shared" si="26"/>
        <v>0.00160762987436497</v>
      </c>
      <c r="R48" s="11">
        <f t="shared" si="27"/>
        <v>0.1102008</v>
      </c>
      <c r="S48" s="17">
        <f t="shared" si="28"/>
        <v>0.0145881869674718</v>
      </c>
      <c r="T48" s="3">
        <v>0.01</v>
      </c>
      <c r="U48" s="18">
        <f t="shared" si="29"/>
        <v>0.000145881869674718</v>
      </c>
      <c r="V48" s="17"/>
      <c r="W48" s="3"/>
      <c r="X48" s="18"/>
      <c r="Y48" s="19">
        <v>0.02</v>
      </c>
      <c r="Z48" s="3">
        <v>0.29</v>
      </c>
      <c r="AA48" s="20">
        <f t="shared" si="30"/>
        <v>0.0058</v>
      </c>
      <c r="AB48" s="3">
        <v>0.01</v>
      </c>
      <c r="AC48" s="3">
        <v>0.28</v>
      </c>
      <c r="AD48" s="20">
        <f t="shared" si="31"/>
        <v>0.0028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0.0192458818696747</v>
      </c>
      <c r="AR48" s="25">
        <f t="shared" si="35"/>
        <v>61.2226666666667</v>
      </c>
      <c r="AS48" s="1">
        <f t="shared" si="36"/>
        <v>0.18</v>
      </c>
      <c r="AT48" s="2">
        <f>$E$3/12</f>
        <v>49.375</v>
      </c>
      <c r="AU48" s="1">
        <f t="shared" si="37"/>
        <v>70162.4061643134</v>
      </c>
    </row>
    <row r="49" s="1" customFormat="1" spans="1:47">
      <c r="A49" s="6"/>
      <c r="B49" s="6"/>
      <c r="C49" s="9">
        <v>5</v>
      </c>
      <c r="D49" s="12">
        <v>0.692363501967742</v>
      </c>
      <c r="E49" s="13">
        <f t="shared" si="38"/>
        <v>-2.7173055195</v>
      </c>
      <c r="F49" s="9" t="s">
        <v>109</v>
      </c>
      <c r="G49" s="6">
        <v>6</v>
      </c>
      <c r="H49" s="11">
        <f t="shared" si="20"/>
        <v>0.692363501967742</v>
      </c>
      <c r="I49" s="11">
        <f t="shared" si="21"/>
        <v>273.842363501968</v>
      </c>
      <c r="J49" s="11">
        <f t="shared" si="22"/>
        <v>0.0190698858273897</v>
      </c>
      <c r="K49" s="11">
        <f t="shared" si="23"/>
        <v>61.2226666666667</v>
      </c>
      <c r="L49" s="11">
        <f t="shared" si="24"/>
        <v>0.612226666666667</v>
      </c>
      <c r="M49" s="6" t="s">
        <v>107</v>
      </c>
      <c r="N49" s="6"/>
      <c r="O49" s="11">
        <f t="shared" si="39"/>
        <v>1.33655780674329</v>
      </c>
      <c r="P49" s="11">
        <f t="shared" si="25"/>
        <v>0.0254880047763009</v>
      </c>
      <c r="Q49" s="16">
        <f t="shared" si="26"/>
        <v>0.00458784085973416</v>
      </c>
      <c r="R49" s="11">
        <f t="shared" si="27"/>
        <v>0.1102008</v>
      </c>
      <c r="S49" s="17">
        <f t="shared" si="28"/>
        <v>0.0416316474992392</v>
      </c>
      <c r="T49" s="3">
        <v>0.01</v>
      </c>
      <c r="U49" s="18">
        <f t="shared" si="29"/>
        <v>0.000416316474992392</v>
      </c>
      <c r="V49" s="17"/>
      <c r="W49" s="3"/>
      <c r="X49" s="18"/>
      <c r="Y49" s="19">
        <v>0.02</v>
      </c>
      <c r="Z49" s="3">
        <v>0.29</v>
      </c>
      <c r="AA49" s="20">
        <f t="shared" si="30"/>
        <v>0.0058</v>
      </c>
      <c r="AB49" s="3">
        <v>0.01</v>
      </c>
      <c r="AC49" s="3">
        <v>0.28</v>
      </c>
      <c r="AD49" s="20">
        <f t="shared" si="31"/>
        <v>0.0028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0.0195163164749924</v>
      </c>
      <c r="AR49" s="25">
        <f t="shared" si="35"/>
        <v>61.2226666666667</v>
      </c>
      <c r="AS49" s="1">
        <f t="shared" si="36"/>
        <v>0.18</v>
      </c>
      <c r="AT49" s="2">
        <f>$E$3/12</f>
        <v>49.375</v>
      </c>
      <c r="AU49" s="1">
        <f t="shared" si="37"/>
        <v>71148.2972109108</v>
      </c>
    </row>
    <row r="50" s="1" customFormat="1" spans="1:47">
      <c r="A50" s="6"/>
      <c r="B50" s="6"/>
      <c r="C50" s="9">
        <v>6</v>
      </c>
      <c r="D50" s="12">
        <v>4.9758343465</v>
      </c>
      <c r="E50" s="13">
        <f t="shared" si="38"/>
        <v>0.692363501967742</v>
      </c>
      <c r="F50" s="9" t="s">
        <v>107</v>
      </c>
      <c r="G50" s="6">
        <v>7</v>
      </c>
      <c r="H50" s="11">
        <f t="shared" si="20"/>
        <v>4.9758343465</v>
      </c>
      <c r="I50" s="11">
        <f t="shared" si="21"/>
        <v>278.1258343465</v>
      </c>
      <c r="J50" s="11">
        <f t="shared" si="22"/>
        <v>0.0329739619504424</v>
      </c>
      <c r="K50" s="11">
        <f t="shared" si="23"/>
        <v>61.2226666666667</v>
      </c>
      <c r="L50" s="11">
        <f t="shared" si="24"/>
        <v>0.612226666666667</v>
      </c>
      <c r="M50" s="6" t="s">
        <v>107</v>
      </c>
      <c r="N50" s="6"/>
      <c r="O50" s="11">
        <f t="shared" si="39"/>
        <v>1.92329646863366</v>
      </c>
      <c r="P50" s="11">
        <f t="shared" si="25"/>
        <v>0.0634187045761466</v>
      </c>
      <c r="Q50" s="16">
        <f t="shared" si="26"/>
        <v>0.0114153668237064</v>
      </c>
      <c r="R50" s="11">
        <f t="shared" si="27"/>
        <v>0.1102008</v>
      </c>
      <c r="S50" s="17">
        <f t="shared" si="28"/>
        <v>0.103586968730775</v>
      </c>
      <c r="T50" s="3">
        <v>0.01</v>
      </c>
      <c r="U50" s="18">
        <f t="shared" si="29"/>
        <v>0.00103586968730775</v>
      </c>
      <c r="V50" s="17"/>
      <c r="W50" s="3"/>
      <c r="X50" s="18"/>
      <c r="Y50" s="19">
        <v>0.02</v>
      </c>
      <c r="Z50" s="3">
        <v>0.29</v>
      </c>
      <c r="AA50" s="20">
        <f t="shared" si="30"/>
        <v>0.0058</v>
      </c>
      <c r="AB50" s="3">
        <v>0.01</v>
      </c>
      <c r="AC50" s="3">
        <v>0.28</v>
      </c>
      <c r="AD50" s="20">
        <f t="shared" si="31"/>
        <v>0.0028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</v>
      </c>
      <c r="AO50" s="3">
        <v>0.35</v>
      </c>
      <c r="AP50" s="3">
        <f t="shared" si="33"/>
        <v>0.0035</v>
      </c>
      <c r="AQ50" s="1">
        <f t="shared" si="34"/>
        <v>0.0201358696873077</v>
      </c>
      <c r="AR50" s="25">
        <f t="shared" si="35"/>
        <v>61.2226666666667</v>
      </c>
      <c r="AS50" s="1">
        <f t="shared" si="36"/>
        <v>0.18</v>
      </c>
      <c r="AT50" s="2">
        <f>$E$3/12</f>
        <v>49.375</v>
      </c>
      <c r="AU50" s="1">
        <f t="shared" si="37"/>
        <v>73406.9281438674</v>
      </c>
    </row>
    <row r="51" s="1" customFormat="1" spans="1:47">
      <c r="A51" s="6"/>
      <c r="B51" s="6"/>
      <c r="C51" s="9">
        <v>7</v>
      </c>
      <c r="D51" s="12">
        <v>8.15634306351613</v>
      </c>
      <c r="E51" s="13">
        <f t="shared" si="38"/>
        <v>4.9758343465</v>
      </c>
      <c r="F51" s="9" t="s">
        <v>107</v>
      </c>
      <c r="G51" s="6">
        <v>8</v>
      </c>
      <c r="H51" s="11">
        <f t="shared" si="20"/>
        <v>8.15634306351613</v>
      </c>
      <c r="I51" s="11">
        <f t="shared" si="21"/>
        <v>281.306343063516</v>
      </c>
      <c r="J51" s="11">
        <f t="shared" si="22"/>
        <v>0.0489859016273429</v>
      </c>
      <c r="K51" s="11">
        <f t="shared" si="23"/>
        <v>61.2226666666667</v>
      </c>
      <c r="L51" s="11">
        <f t="shared" si="24"/>
        <v>0.612226666666667</v>
      </c>
      <c r="M51" s="6" t="s">
        <v>107</v>
      </c>
      <c r="N51" s="6"/>
      <c r="O51" s="11">
        <f t="shared" si="39"/>
        <v>2.47210443072418</v>
      </c>
      <c r="P51" s="11">
        <f t="shared" si="25"/>
        <v>0.121098264455973</v>
      </c>
      <c r="Q51" s="16">
        <f t="shared" si="26"/>
        <v>0.0217976876020752</v>
      </c>
      <c r="R51" s="11">
        <f t="shared" si="27"/>
        <v>0.1102008</v>
      </c>
      <c r="S51" s="17">
        <f t="shared" si="28"/>
        <v>0.197799721980922</v>
      </c>
      <c r="T51" s="3">
        <v>0.01</v>
      </c>
      <c r="U51" s="18">
        <f t="shared" si="29"/>
        <v>0.00197799721980922</v>
      </c>
      <c r="V51" s="17"/>
      <c r="W51" s="3"/>
      <c r="X51" s="18"/>
      <c r="Y51" s="19">
        <v>0.02</v>
      </c>
      <c r="Z51" s="3">
        <v>0.29</v>
      </c>
      <c r="AA51" s="20">
        <f t="shared" si="30"/>
        <v>0.0058</v>
      </c>
      <c r="AB51" s="3">
        <v>0.01</v>
      </c>
      <c r="AC51" s="3">
        <v>0.28</v>
      </c>
      <c r="AD51" s="20">
        <f t="shared" si="31"/>
        <v>0.0028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</v>
      </c>
      <c r="AO51" s="3">
        <v>0.35</v>
      </c>
      <c r="AP51" s="3">
        <f t="shared" si="33"/>
        <v>0.0035</v>
      </c>
      <c r="AQ51" s="1">
        <f t="shared" si="34"/>
        <v>0.0210779972198092</v>
      </c>
      <c r="AR51" s="25">
        <f t="shared" si="35"/>
        <v>61.2226666666667</v>
      </c>
      <c r="AS51" s="1">
        <f t="shared" si="36"/>
        <v>0.18</v>
      </c>
      <c r="AT51" s="2">
        <f>$E$3/12</f>
        <v>49.375</v>
      </c>
      <c r="AU51" s="1">
        <f t="shared" si="37"/>
        <v>76841.5296363615</v>
      </c>
    </row>
    <row r="52" s="1" customFormat="1" spans="1:47">
      <c r="A52" s="6"/>
      <c r="B52" s="6"/>
      <c r="C52" s="9">
        <v>8</v>
      </c>
      <c r="D52" s="12">
        <v>8.21966677593548</v>
      </c>
      <c r="E52" s="13">
        <f t="shared" si="38"/>
        <v>8.15634306351613</v>
      </c>
      <c r="F52" s="9" t="s">
        <v>107</v>
      </c>
      <c r="G52" s="6">
        <v>9</v>
      </c>
      <c r="H52" s="11">
        <f t="shared" si="20"/>
        <v>8.21966677593548</v>
      </c>
      <c r="I52" s="11">
        <f t="shared" si="21"/>
        <v>281.369666775935</v>
      </c>
      <c r="J52" s="11">
        <f t="shared" si="22"/>
        <v>0.0493689812624293</v>
      </c>
      <c r="K52" s="11">
        <f t="shared" si="23"/>
        <v>61.2226666666667</v>
      </c>
      <c r="L52" s="11">
        <f t="shared" si="24"/>
        <v>0.612226666666667</v>
      </c>
      <c r="M52" s="6" t="s">
        <v>107</v>
      </c>
      <c r="N52" s="6"/>
      <c r="O52" s="11">
        <f t="shared" si="39"/>
        <v>2.96323283293487</v>
      </c>
      <c r="P52" s="11">
        <f t="shared" si="25"/>
        <v>0.146291786205377</v>
      </c>
      <c r="Q52" s="16">
        <f t="shared" si="26"/>
        <v>0.0263325215169679</v>
      </c>
      <c r="R52" s="11">
        <f t="shared" si="27"/>
        <v>0.1102008</v>
      </c>
      <c r="S52" s="17">
        <f t="shared" si="28"/>
        <v>0.238950366213021</v>
      </c>
      <c r="T52" s="3">
        <v>0.01</v>
      </c>
      <c r="U52" s="18">
        <f t="shared" si="29"/>
        <v>0.00238950366213021</v>
      </c>
      <c r="V52" s="17"/>
      <c r="W52" s="3"/>
      <c r="X52" s="18"/>
      <c r="Y52" s="19">
        <v>0.02</v>
      </c>
      <c r="Z52" s="3">
        <v>0.29</v>
      </c>
      <c r="AA52" s="20">
        <f t="shared" si="30"/>
        <v>0.0058</v>
      </c>
      <c r="AB52" s="3">
        <v>0.01</v>
      </c>
      <c r="AC52" s="3">
        <v>0.28</v>
      </c>
      <c r="AD52" s="20">
        <f t="shared" si="31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0.0214895036621302</v>
      </c>
      <c r="AR52" s="25">
        <f t="shared" si="35"/>
        <v>61.2226666666667</v>
      </c>
      <c r="AS52" s="1">
        <f t="shared" si="36"/>
        <v>0.18</v>
      </c>
      <c r="AT52" s="2">
        <f>$E$3/12</f>
        <v>49.375</v>
      </c>
      <c r="AU52" s="1">
        <f t="shared" si="37"/>
        <v>78341.709380832</v>
      </c>
    </row>
    <row r="53" s="1" customFormat="1" spans="1:47">
      <c r="A53" s="6"/>
      <c r="B53" s="6"/>
      <c r="C53" s="9">
        <v>9</v>
      </c>
      <c r="D53" s="12">
        <v>5.38093618736667</v>
      </c>
      <c r="E53" s="13">
        <f t="shared" si="38"/>
        <v>8.21966677593548</v>
      </c>
      <c r="F53" s="9" t="s">
        <v>107</v>
      </c>
      <c r="G53" s="6">
        <v>10</v>
      </c>
      <c r="H53" s="11">
        <f t="shared" si="20"/>
        <v>5.38093618736667</v>
      </c>
      <c r="I53" s="11">
        <f t="shared" si="21"/>
        <v>278.530936187367</v>
      </c>
      <c r="J53" s="11">
        <f t="shared" si="22"/>
        <v>0.034696384902499</v>
      </c>
      <c r="K53" s="11">
        <f t="shared" si="23"/>
        <v>61.2226666666667</v>
      </c>
      <c r="L53" s="11">
        <f t="shared" si="24"/>
        <v>0.612226666666667</v>
      </c>
      <c r="M53" s="6" t="s">
        <v>107</v>
      </c>
      <c r="N53" s="6"/>
      <c r="O53" s="11">
        <f t="shared" si="39"/>
        <v>3.42916771339616</v>
      </c>
      <c r="P53" s="11">
        <f t="shared" si="25"/>
        <v>0.118979722879215</v>
      </c>
      <c r="Q53" s="16">
        <f t="shared" si="26"/>
        <v>0.0214163501182588</v>
      </c>
      <c r="R53" s="11">
        <f t="shared" si="27"/>
        <v>0.1102008</v>
      </c>
      <c r="S53" s="17">
        <f t="shared" si="28"/>
        <v>0.194339334362897</v>
      </c>
      <c r="T53" s="3">
        <v>0.01</v>
      </c>
      <c r="U53" s="18">
        <f t="shared" si="29"/>
        <v>0.00194339334362897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0.021043393343629</v>
      </c>
      <c r="AR53" s="25">
        <f t="shared" si="35"/>
        <v>61.2226666666667</v>
      </c>
      <c r="AS53" s="1">
        <f t="shared" si="36"/>
        <v>0.18</v>
      </c>
      <c r="AT53" s="2">
        <f>$E$3/12</f>
        <v>49.375</v>
      </c>
      <c r="AU53" s="1">
        <f t="shared" si="37"/>
        <v>76715.3784299965</v>
      </c>
    </row>
    <row r="54" s="1" customFormat="1" spans="1:47">
      <c r="A54" s="6"/>
      <c r="B54" s="6"/>
      <c r="C54" s="9">
        <v>10</v>
      </c>
      <c r="D54" s="12">
        <v>-0.0970761174838711</v>
      </c>
      <c r="E54" s="13">
        <f t="shared" si="38"/>
        <v>5.38093618736667</v>
      </c>
      <c r="F54" s="9" t="s">
        <v>107</v>
      </c>
      <c r="G54" s="6">
        <v>11</v>
      </c>
      <c r="H54" s="11">
        <f t="shared" si="20"/>
        <v>-0.0970761174838711</v>
      </c>
      <c r="I54" s="11">
        <f t="shared" si="21"/>
        <v>273.052923882516</v>
      </c>
      <c r="J54" s="11">
        <f t="shared" si="22"/>
        <v>0.0172069234421481</v>
      </c>
      <c r="K54" s="11">
        <f t="shared" si="23"/>
        <v>61.2226666666667</v>
      </c>
      <c r="L54" s="11">
        <f t="shared" si="24"/>
        <v>0.612226666666667</v>
      </c>
      <c r="M54" s="6" t="s">
        <v>109</v>
      </c>
      <c r="N54" s="11">
        <f>(O53-P53)*$C$24/100</f>
        <v>3.1446785909911</v>
      </c>
      <c r="O54" s="11">
        <f t="shared" si="39"/>
        <v>0.777736066192515</v>
      </c>
      <c r="P54" s="11">
        <f t="shared" si="25"/>
        <v>0.013382444949172</v>
      </c>
      <c r="Q54" s="16">
        <f t="shared" si="26"/>
        <v>0.00240884009085097</v>
      </c>
      <c r="R54" s="11">
        <f t="shared" si="27"/>
        <v>0.1102008</v>
      </c>
      <c r="S54" s="17">
        <f t="shared" si="28"/>
        <v>0.021858644318834</v>
      </c>
      <c r="T54" s="3">
        <v>0.01</v>
      </c>
      <c r="U54" s="18">
        <f t="shared" si="29"/>
        <v>0.00021858644318834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0.0193185864431883</v>
      </c>
      <c r="AR54" s="25">
        <f t="shared" si="35"/>
        <v>61.2226666666667</v>
      </c>
      <c r="AS54" s="1">
        <f t="shared" si="36"/>
        <v>0.18</v>
      </c>
      <c r="AT54" s="2">
        <f>$E$3/12</f>
        <v>49.375</v>
      </c>
      <c r="AU54" s="1">
        <f t="shared" si="37"/>
        <v>70427.4565190547</v>
      </c>
    </row>
    <row r="55" s="1" customFormat="1" spans="1:48">
      <c r="A55" s="6"/>
      <c r="B55" s="6"/>
      <c r="C55" s="9">
        <v>11</v>
      </c>
      <c r="D55" s="12">
        <v>-8.08019286496667</v>
      </c>
      <c r="E55" s="13">
        <f t="shared" si="38"/>
        <v>-0.0970761174838711</v>
      </c>
      <c r="F55" s="9" t="s">
        <v>109</v>
      </c>
      <c r="G55" s="6">
        <v>12</v>
      </c>
      <c r="H55" s="11">
        <f t="shared" si="20"/>
        <v>-8.08019286496667</v>
      </c>
      <c r="I55" s="11">
        <f t="shared" si="21"/>
        <v>265.069807135033</v>
      </c>
      <c r="J55" s="11">
        <f t="shared" si="22"/>
        <v>0.00587889621787306</v>
      </c>
      <c r="K55" s="11">
        <f t="shared" si="23"/>
        <v>61.2226666666667</v>
      </c>
      <c r="L55" s="11">
        <f t="shared" si="24"/>
        <v>0.612226666666667</v>
      </c>
      <c r="M55" s="6" t="s">
        <v>107</v>
      </c>
      <c r="N55" s="6"/>
      <c r="O55" s="11">
        <f t="shared" si="39"/>
        <v>1.37658028791001</v>
      </c>
      <c r="P55" s="11">
        <f t="shared" si="25"/>
        <v>0.00809277264819277</v>
      </c>
      <c r="Q55" s="16">
        <f t="shared" si="26"/>
        <v>0.0014566990766747</v>
      </c>
      <c r="R55" s="11">
        <f t="shared" si="27"/>
        <v>0.1102008</v>
      </c>
      <c r="S55" s="17">
        <f t="shared" si="28"/>
        <v>0.0132185889455857</v>
      </c>
      <c r="T55" s="3">
        <v>0.01</v>
      </c>
      <c r="U55" s="18">
        <f t="shared" si="29"/>
        <v>0.000132185889455857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0.0192321858894559</v>
      </c>
      <c r="AR55" s="25">
        <f t="shared" si="35"/>
        <v>61.2226666666667</v>
      </c>
      <c r="AS55" s="1">
        <f t="shared" si="36"/>
        <v>0.18</v>
      </c>
      <c r="AT55" s="2">
        <f>$E$3/12</f>
        <v>49.375</v>
      </c>
      <c r="AU55" s="1">
        <f t="shared" si="37"/>
        <v>70112.4763698025</v>
      </c>
      <c r="AV55" s="1">
        <f>SUM(AU44:AU55)</f>
        <v>867357.217729117</v>
      </c>
    </row>
    <row r="56" s="1" customFormat="1" spans="1:46">
      <c r="A56" s="6"/>
      <c r="B56" s="6"/>
      <c r="C56" s="9">
        <v>12</v>
      </c>
      <c r="D56" s="12">
        <v>-9.41541021877419</v>
      </c>
      <c r="E56" s="13">
        <f t="shared" si="38"/>
        <v>-8.08019286496667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-7.9</v>
      </c>
      <c r="E60" s="9"/>
      <c r="F60" s="9"/>
      <c r="G60" s="6">
        <v>1</v>
      </c>
      <c r="H60" s="11">
        <f t="shared" ref="H60:H71" si="40">E61</f>
        <v>-7.9</v>
      </c>
      <c r="I60" s="11">
        <f t="shared" ref="I60:I71" si="41">H60+273.15</f>
        <v>265.25</v>
      </c>
      <c r="J60" s="11">
        <f t="shared" ref="J60:J71" si="42">EXP(($C$18*(I60-$C$16))/($C$19*I60*$C$16))</f>
        <v>0.00602744305978209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0.00831606318958135</v>
      </c>
      <c r="Q60" s="16">
        <f t="shared" ref="Q60:Q71" si="46">P60*$B$62</f>
        <v>0.000831606318958135</v>
      </c>
      <c r="R60" s="11">
        <f t="shared" ref="R60:R71" si="47">L60*$B$62</f>
        <v>0.13797</v>
      </c>
      <c r="S60" s="17">
        <f t="shared" ref="S60:S71" si="48">Q60/R60</f>
        <v>0.00602744305978209</v>
      </c>
      <c r="T60" s="3">
        <v>0.01</v>
      </c>
      <c r="U60" s="18">
        <f t="shared" ref="U60:U71" si="49">S60*T60</f>
        <v>6.02744305978209e-5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0.0123602744305978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8.85</v>
      </c>
      <c r="AU60" s="1">
        <f t="shared" ref="AU60:AU71" si="57">AT60*10000*AS60*0.67*AR60*AQ60</f>
        <v>10111.8554111826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-13.5020892177742</v>
      </c>
      <c r="E61" s="13">
        <f t="shared" ref="E61:E72" si="58">D60</f>
        <v>-7.9</v>
      </c>
      <c r="F61" s="9" t="s">
        <v>107</v>
      </c>
      <c r="G61" s="6">
        <v>2</v>
      </c>
      <c r="H61" s="11">
        <f t="shared" si="40"/>
        <v>-13.5020892177742</v>
      </c>
      <c r="I61" s="11">
        <f t="shared" si="41"/>
        <v>259.647910782226</v>
      </c>
      <c r="J61" s="11">
        <f t="shared" si="42"/>
        <v>0.00273005619492886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2.75108393681042</v>
      </c>
      <c r="P61" s="11">
        <f t="shared" si="45"/>
        <v>0.00751061374445856</v>
      </c>
      <c r="Q61" s="16">
        <f t="shared" si="46"/>
        <v>0.000751061374445856</v>
      </c>
      <c r="R61" s="11">
        <f t="shared" si="47"/>
        <v>0.13797</v>
      </c>
      <c r="S61" s="17">
        <f t="shared" si="48"/>
        <v>0.00544365713159278</v>
      </c>
      <c r="T61" s="3">
        <v>0.01</v>
      </c>
      <c r="U61" s="18">
        <f t="shared" si="49"/>
        <v>5.44365713159278e-5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0.0123544365713159</v>
      </c>
      <c r="AR61" s="25">
        <f t="shared" si="55"/>
        <v>137.97</v>
      </c>
      <c r="AS61" s="1">
        <f t="shared" si="56"/>
        <v>0.1</v>
      </c>
      <c r="AT61" s="2">
        <f>$E$5/12</f>
        <v>8.85</v>
      </c>
      <c r="AU61" s="1">
        <f t="shared" si="57"/>
        <v>10107.0794986978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-10.07006749625</v>
      </c>
      <c r="E62" s="13">
        <f t="shared" si="58"/>
        <v>-13.5020892177742</v>
      </c>
      <c r="F62" s="9" t="s">
        <v>107</v>
      </c>
      <c r="G62" s="6">
        <v>3</v>
      </c>
      <c r="H62" s="11">
        <f t="shared" si="40"/>
        <v>-10.07006749625</v>
      </c>
      <c r="I62" s="11">
        <f t="shared" si="41"/>
        <v>263.07993250375</v>
      </c>
      <c r="J62" s="11">
        <f t="shared" si="42"/>
        <v>0.00445278543806124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4.12327332306596</v>
      </c>
      <c r="P62" s="11">
        <f t="shared" si="45"/>
        <v>0.0183600514100945</v>
      </c>
      <c r="Q62" s="16">
        <f t="shared" si="46"/>
        <v>0.00183600514100945</v>
      </c>
      <c r="R62" s="11">
        <f t="shared" si="47"/>
        <v>0.13797</v>
      </c>
      <c r="S62" s="17">
        <f t="shared" si="48"/>
        <v>0.013307277966293</v>
      </c>
      <c r="T62" s="3">
        <v>0.01</v>
      </c>
      <c r="U62" s="18">
        <f t="shared" si="49"/>
        <v>0.00013307277966293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0.0124330727796629</v>
      </c>
      <c r="AR62" s="25">
        <f t="shared" si="55"/>
        <v>137.97</v>
      </c>
      <c r="AS62" s="1">
        <f t="shared" si="56"/>
        <v>0.1</v>
      </c>
      <c r="AT62" s="2">
        <f>$E$5/12</f>
        <v>8.85</v>
      </c>
      <c r="AU62" s="1">
        <f t="shared" si="57"/>
        <v>10171.4112393362</v>
      </c>
    </row>
    <row r="63" s="1" customFormat="1" spans="1:47">
      <c r="A63" s="6"/>
      <c r="B63" s="6"/>
      <c r="C63" s="9">
        <v>3</v>
      </c>
      <c r="D63" s="12">
        <v>-8.7580828776129</v>
      </c>
      <c r="E63" s="13">
        <f t="shared" si="58"/>
        <v>-10.07006749625</v>
      </c>
      <c r="F63" s="9" t="s">
        <v>107</v>
      </c>
      <c r="G63" s="6">
        <v>4</v>
      </c>
      <c r="H63" s="11">
        <f t="shared" si="40"/>
        <v>-8.7580828776129</v>
      </c>
      <c r="I63" s="11">
        <f t="shared" si="41"/>
        <v>264.391917122387</v>
      </c>
      <c r="J63" s="11">
        <f t="shared" si="42"/>
        <v>0.00535048557164647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5.48461327165587</v>
      </c>
      <c r="P63" s="11">
        <f t="shared" si="45"/>
        <v>0.0293453441760555</v>
      </c>
      <c r="Q63" s="16">
        <f t="shared" si="46"/>
        <v>0.00293453441760555</v>
      </c>
      <c r="R63" s="11">
        <f t="shared" si="47"/>
        <v>0.13797</v>
      </c>
      <c r="S63" s="17">
        <f t="shared" si="48"/>
        <v>0.0212693659317645</v>
      </c>
      <c r="T63" s="3">
        <v>0.01</v>
      </c>
      <c r="U63" s="18">
        <f t="shared" si="49"/>
        <v>0.000212693659317645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0.0125126936593176</v>
      </c>
      <c r="AR63" s="25">
        <f t="shared" si="55"/>
        <v>137.97</v>
      </c>
      <c r="AS63" s="1">
        <f t="shared" si="56"/>
        <v>0.1</v>
      </c>
      <c r="AT63" s="2">
        <f>$E$5/12</f>
        <v>8.85</v>
      </c>
      <c r="AU63" s="1">
        <f t="shared" si="57"/>
        <v>10236.5485327919</v>
      </c>
    </row>
    <row r="64" s="1" customFormat="1" spans="1:47">
      <c r="A64" s="6"/>
      <c r="B64" s="6"/>
      <c r="C64" s="9">
        <v>4</v>
      </c>
      <c r="D64" s="12">
        <v>-2.7173055195</v>
      </c>
      <c r="E64" s="13">
        <f t="shared" si="58"/>
        <v>-8.7580828776129</v>
      </c>
      <c r="F64" s="9" t="s">
        <v>107</v>
      </c>
      <c r="G64" s="6">
        <v>5</v>
      </c>
      <c r="H64" s="11">
        <f t="shared" si="40"/>
        <v>-2.7173055195</v>
      </c>
      <c r="I64" s="11">
        <f t="shared" si="41"/>
        <v>270.4326944805</v>
      </c>
      <c r="J64" s="11">
        <f t="shared" si="42"/>
        <v>0.0121801920715378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5.18250453110582</v>
      </c>
      <c r="O64" s="11">
        <f t="shared" si="59"/>
        <v>1.65246339637399</v>
      </c>
      <c r="P64" s="11">
        <f t="shared" si="45"/>
        <v>0.0201273215590209</v>
      </c>
      <c r="Q64" s="16">
        <f t="shared" si="46"/>
        <v>0.00201273215590209</v>
      </c>
      <c r="R64" s="11">
        <f t="shared" si="47"/>
        <v>0.13797</v>
      </c>
      <c r="S64" s="17">
        <f t="shared" si="48"/>
        <v>0.0145881869674718</v>
      </c>
      <c r="T64" s="3">
        <v>0.01</v>
      </c>
      <c r="U64" s="18">
        <f t="shared" si="49"/>
        <v>0.000145881869674718</v>
      </c>
      <c r="V64" s="17"/>
      <c r="W64" s="3"/>
      <c r="X64" s="18"/>
      <c r="Y64" s="19">
        <v>0.02</v>
      </c>
      <c r="Z64" s="3">
        <v>0.06</v>
      </c>
      <c r="AA64" s="20">
        <f t="shared" si="50"/>
        <v>0.0012</v>
      </c>
      <c r="AB64" s="3">
        <v>0.01</v>
      </c>
      <c r="AC64" s="3">
        <v>0.63</v>
      </c>
      <c r="AD64" s="20">
        <f t="shared" si="51"/>
        <v>0.0063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0.0124458818696747</v>
      </c>
      <c r="AR64" s="25">
        <f t="shared" si="55"/>
        <v>137.97</v>
      </c>
      <c r="AS64" s="1">
        <f t="shared" si="56"/>
        <v>0.1</v>
      </c>
      <c r="AT64" s="2">
        <f>$E$5/12</f>
        <v>8.85</v>
      </c>
      <c r="AU64" s="1">
        <f t="shared" si="57"/>
        <v>10181.8902676842</v>
      </c>
    </row>
    <row r="65" s="1" customFormat="1" spans="1:47">
      <c r="A65" s="6"/>
      <c r="B65" s="6"/>
      <c r="C65" s="9">
        <v>5</v>
      </c>
      <c r="D65" s="12">
        <v>0.692363501967742</v>
      </c>
      <c r="E65" s="13">
        <f t="shared" si="58"/>
        <v>-2.7173055195</v>
      </c>
      <c r="F65" s="9" t="s">
        <v>109</v>
      </c>
      <c r="G65" s="6">
        <v>6</v>
      </c>
      <c r="H65" s="11">
        <f t="shared" si="40"/>
        <v>0.692363501967742</v>
      </c>
      <c r="I65" s="11">
        <f t="shared" si="41"/>
        <v>273.842363501968</v>
      </c>
      <c r="J65" s="11">
        <f t="shared" si="42"/>
        <v>0.0190698858273897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3.01203607481497</v>
      </c>
      <c r="P65" s="11">
        <f t="shared" si="45"/>
        <v>0.0574391840547003</v>
      </c>
      <c r="Q65" s="16">
        <f t="shared" si="46"/>
        <v>0.00574391840547003</v>
      </c>
      <c r="R65" s="11">
        <f t="shared" si="47"/>
        <v>0.13797</v>
      </c>
      <c r="S65" s="17">
        <f t="shared" si="48"/>
        <v>0.0416316474992392</v>
      </c>
      <c r="T65" s="3">
        <v>0.01</v>
      </c>
      <c r="U65" s="18">
        <f t="shared" si="49"/>
        <v>0.000416316474992392</v>
      </c>
      <c r="V65" s="17"/>
      <c r="W65" s="3"/>
      <c r="X65" s="18"/>
      <c r="Y65" s="19">
        <v>0.02</v>
      </c>
      <c r="Z65" s="3">
        <v>0.06</v>
      </c>
      <c r="AA65" s="20">
        <f t="shared" si="50"/>
        <v>0.0012</v>
      </c>
      <c r="AB65" s="3">
        <v>0.01</v>
      </c>
      <c r="AC65" s="3">
        <v>0.63</v>
      </c>
      <c r="AD65" s="20">
        <f t="shared" si="51"/>
        <v>0.0063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0.0127163164749924</v>
      </c>
      <c r="AR65" s="25">
        <f t="shared" si="55"/>
        <v>137.97</v>
      </c>
      <c r="AS65" s="1">
        <f t="shared" si="56"/>
        <v>0.1</v>
      </c>
      <c r="AT65" s="2">
        <f>$E$5/12</f>
        <v>8.85</v>
      </c>
      <c r="AU65" s="1">
        <f t="shared" si="57"/>
        <v>10403.1309563523</v>
      </c>
    </row>
    <row r="66" s="1" customFormat="1" spans="1:47">
      <c r="A66" s="6"/>
      <c r="B66" s="6"/>
      <c r="C66" s="9">
        <v>6</v>
      </c>
      <c r="D66" s="12">
        <v>4.9758343465</v>
      </c>
      <c r="E66" s="13">
        <f t="shared" si="58"/>
        <v>0.692363501967742</v>
      </c>
      <c r="F66" s="9" t="s">
        <v>107</v>
      </c>
      <c r="G66" s="6">
        <v>7</v>
      </c>
      <c r="H66" s="11">
        <f t="shared" si="40"/>
        <v>4.9758343465</v>
      </c>
      <c r="I66" s="11">
        <f t="shared" si="41"/>
        <v>278.1258343465</v>
      </c>
      <c r="J66" s="11">
        <f t="shared" si="42"/>
        <v>0.0329739619504424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4.33429689076027</v>
      </c>
      <c r="P66" s="11">
        <f t="shared" si="45"/>
        <v>0.14291894075785</v>
      </c>
      <c r="Q66" s="16">
        <f t="shared" si="46"/>
        <v>0.014291894075785</v>
      </c>
      <c r="R66" s="11">
        <f t="shared" si="47"/>
        <v>0.13797</v>
      </c>
      <c r="S66" s="17">
        <f t="shared" si="48"/>
        <v>0.103586968730775</v>
      </c>
      <c r="T66" s="3">
        <v>0.01</v>
      </c>
      <c r="U66" s="18">
        <f t="shared" si="49"/>
        <v>0.00103586968730775</v>
      </c>
      <c r="V66" s="17"/>
      <c r="W66" s="3"/>
      <c r="X66" s="18"/>
      <c r="Y66" s="19">
        <v>0.02</v>
      </c>
      <c r="Z66" s="3">
        <v>0.06</v>
      </c>
      <c r="AA66" s="20">
        <f t="shared" si="50"/>
        <v>0.0012</v>
      </c>
      <c r="AB66" s="3">
        <v>0.01</v>
      </c>
      <c r="AC66" s="3">
        <v>0.63</v>
      </c>
      <c r="AD66" s="20">
        <f t="shared" si="51"/>
        <v>0.0063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</v>
      </c>
      <c r="AO66" s="3">
        <v>0.28</v>
      </c>
      <c r="AP66" s="3">
        <f t="shared" si="53"/>
        <v>0.0028</v>
      </c>
      <c r="AQ66" s="1">
        <f t="shared" si="54"/>
        <v>0.0133358696873077</v>
      </c>
      <c r="AR66" s="25">
        <f t="shared" si="55"/>
        <v>137.97</v>
      </c>
      <c r="AS66" s="1">
        <f t="shared" si="56"/>
        <v>0.1</v>
      </c>
      <c r="AT66" s="2">
        <f>$E$5/12</f>
        <v>8.85</v>
      </c>
      <c r="AU66" s="1">
        <f t="shared" si="57"/>
        <v>10909.9831737237</v>
      </c>
    </row>
    <row r="67" s="1" customFormat="1" spans="1:47">
      <c r="A67" s="6"/>
      <c r="B67" s="6"/>
      <c r="C67" s="9">
        <v>7</v>
      </c>
      <c r="D67" s="12">
        <v>8.15634306351613</v>
      </c>
      <c r="E67" s="13">
        <f t="shared" si="58"/>
        <v>4.9758343465</v>
      </c>
      <c r="F67" s="9" t="s">
        <v>107</v>
      </c>
      <c r="G67" s="6">
        <v>8</v>
      </c>
      <c r="H67" s="11">
        <f t="shared" si="40"/>
        <v>8.15634306351613</v>
      </c>
      <c r="I67" s="11">
        <f t="shared" si="41"/>
        <v>281.306343063516</v>
      </c>
      <c r="J67" s="11">
        <f t="shared" si="42"/>
        <v>0.0489859016273429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5.57107795000242</v>
      </c>
      <c r="P67" s="11">
        <f t="shared" si="45"/>
        <v>0.272904276417078</v>
      </c>
      <c r="Q67" s="16">
        <f t="shared" si="46"/>
        <v>0.0272904276417078</v>
      </c>
      <c r="R67" s="11">
        <f t="shared" si="47"/>
        <v>0.13797</v>
      </c>
      <c r="S67" s="17">
        <f t="shared" si="48"/>
        <v>0.197799721980922</v>
      </c>
      <c r="T67" s="3">
        <v>0.01</v>
      </c>
      <c r="U67" s="18">
        <f t="shared" si="49"/>
        <v>0.00197799721980922</v>
      </c>
      <c r="V67" s="17"/>
      <c r="W67" s="3"/>
      <c r="X67" s="18"/>
      <c r="Y67" s="19">
        <v>0.02</v>
      </c>
      <c r="Z67" s="3">
        <v>0.06</v>
      </c>
      <c r="AA67" s="20">
        <f t="shared" si="50"/>
        <v>0.0012</v>
      </c>
      <c r="AB67" s="3">
        <v>0.01</v>
      </c>
      <c r="AC67" s="3">
        <v>0.63</v>
      </c>
      <c r="AD67" s="20">
        <f t="shared" si="51"/>
        <v>0.0063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</v>
      </c>
      <c r="AO67" s="3">
        <v>0.28</v>
      </c>
      <c r="AP67" s="3">
        <f t="shared" si="53"/>
        <v>0.0028</v>
      </c>
      <c r="AQ67" s="1">
        <f t="shared" si="54"/>
        <v>0.0142779972198092</v>
      </c>
      <c r="AR67" s="25">
        <f t="shared" si="55"/>
        <v>137.97</v>
      </c>
      <c r="AS67" s="1">
        <f t="shared" si="56"/>
        <v>0.1</v>
      </c>
      <c r="AT67" s="2">
        <f>$E$5/12</f>
        <v>8.85</v>
      </c>
      <c r="AU67" s="1">
        <f t="shared" si="57"/>
        <v>11680.7312215151</v>
      </c>
    </row>
    <row r="68" s="1" customFormat="1" spans="1:47">
      <c r="A68" s="6"/>
      <c r="B68" s="6"/>
      <c r="C68" s="9">
        <v>8</v>
      </c>
      <c r="D68" s="12">
        <v>8.21966677593548</v>
      </c>
      <c r="E68" s="13">
        <f t="shared" si="58"/>
        <v>8.15634306351613</v>
      </c>
      <c r="F68" s="9" t="s">
        <v>107</v>
      </c>
      <c r="G68" s="6">
        <v>9</v>
      </c>
      <c r="H68" s="11">
        <f t="shared" si="40"/>
        <v>8.21966677593548</v>
      </c>
      <c r="I68" s="11">
        <f t="shared" si="41"/>
        <v>281.369666775935</v>
      </c>
      <c r="J68" s="11">
        <f t="shared" si="42"/>
        <v>0.0493689812624293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6.67787367358534</v>
      </c>
      <c r="P68" s="11">
        <f t="shared" si="45"/>
        <v>0.329679820264105</v>
      </c>
      <c r="Q68" s="16">
        <f t="shared" si="46"/>
        <v>0.0329679820264105</v>
      </c>
      <c r="R68" s="11">
        <f t="shared" si="47"/>
        <v>0.13797</v>
      </c>
      <c r="S68" s="17">
        <f t="shared" si="48"/>
        <v>0.238950366213021</v>
      </c>
      <c r="T68" s="3">
        <v>0.01</v>
      </c>
      <c r="U68" s="18">
        <f t="shared" si="49"/>
        <v>0.00238950366213021</v>
      </c>
      <c r="V68" s="17"/>
      <c r="W68" s="3"/>
      <c r="X68" s="18"/>
      <c r="Y68" s="19">
        <v>0.02</v>
      </c>
      <c r="Z68" s="3">
        <v>0.06</v>
      </c>
      <c r="AA68" s="20">
        <f t="shared" si="50"/>
        <v>0.0012</v>
      </c>
      <c r="AB68" s="3">
        <v>0.01</v>
      </c>
      <c r="AC68" s="3">
        <v>0.63</v>
      </c>
      <c r="AD68" s="20">
        <f t="shared" si="51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0.0146895036621302</v>
      </c>
      <c r="AR68" s="25">
        <f t="shared" si="55"/>
        <v>137.97</v>
      </c>
      <c r="AS68" s="1">
        <f t="shared" si="56"/>
        <v>0.1</v>
      </c>
      <c r="AT68" s="2">
        <f>$E$5/12</f>
        <v>8.85</v>
      </c>
      <c r="AU68" s="1">
        <f t="shared" si="57"/>
        <v>12017.381808756</v>
      </c>
    </row>
    <row r="69" s="1" customFormat="1" spans="1:47">
      <c r="A69" s="6"/>
      <c r="B69" s="6"/>
      <c r="C69" s="9">
        <v>9</v>
      </c>
      <c r="D69" s="12">
        <v>5.38093618736667</v>
      </c>
      <c r="E69" s="13">
        <f t="shared" si="58"/>
        <v>8.21966677593548</v>
      </c>
      <c r="F69" s="9" t="s">
        <v>107</v>
      </c>
      <c r="G69" s="6">
        <v>10</v>
      </c>
      <c r="H69" s="11">
        <f t="shared" si="40"/>
        <v>5.38093618736667</v>
      </c>
      <c r="I69" s="11">
        <f t="shared" si="41"/>
        <v>278.530936187367</v>
      </c>
      <c r="J69" s="11">
        <f t="shared" si="42"/>
        <v>0.034696384902499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7.72789385332124</v>
      </c>
      <c r="P69" s="11">
        <f t="shared" si="45"/>
        <v>0.268129979620489</v>
      </c>
      <c r="Q69" s="16">
        <f t="shared" si="46"/>
        <v>0.0268129979620489</v>
      </c>
      <c r="R69" s="11">
        <f t="shared" si="47"/>
        <v>0.13797</v>
      </c>
      <c r="S69" s="17">
        <f t="shared" si="48"/>
        <v>0.194339334362897</v>
      </c>
      <c r="T69" s="3">
        <v>0.01</v>
      </c>
      <c r="U69" s="18">
        <f t="shared" si="49"/>
        <v>0.00194339334362897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0.014243393343629</v>
      </c>
      <c r="AR69" s="25">
        <f t="shared" si="55"/>
        <v>137.97</v>
      </c>
      <c r="AS69" s="1">
        <f t="shared" si="56"/>
        <v>0.1</v>
      </c>
      <c r="AT69" s="2">
        <f>$E$5/12</f>
        <v>8.85</v>
      </c>
      <c r="AU69" s="1">
        <f t="shared" si="57"/>
        <v>11652.4220286597</v>
      </c>
    </row>
    <row r="70" s="1" customFormat="1" spans="1:47">
      <c r="A70" s="6"/>
      <c r="B70" s="6"/>
      <c r="C70" s="9">
        <v>10</v>
      </c>
      <c r="D70" s="12">
        <v>-0.0970761174838711</v>
      </c>
      <c r="E70" s="13">
        <f t="shared" si="58"/>
        <v>5.38093618736667</v>
      </c>
      <c r="F70" s="9" t="s">
        <v>107</v>
      </c>
      <c r="G70" s="6">
        <v>11</v>
      </c>
      <c r="H70" s="11">
        <f t="shared" si="40"/>
        <v>-0.0970761174838711</v>
      </c>
      <c r="I70" s="11">
        <f t="shared" si="41"/>
        <v>273.052923882516</v>
      </c>
      <c r="J70" s="11">
        <f t="shared" si="42"/>
        <v>0.0172069234421481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7.08677568001571</v>
      </c>
      <c r="O70" s="11">
        <f t="shared" si="59"/>
        <v>1.75268819368504</v>
      </c>
      <c r="P70" s="11">
        <f t="shared" si="45"/>
        <v>0.0301583715666953</v>
      </c>
      <c r="Q70" s="16">
        <f t="shared" si="46"/>
        <v>0.00301583715666953</v>
      </c>
      <c r="R70" s="11">
        <f t="shared" si="47"/>
        <v>0.13797</v>
      </c>
      <c r="S70" s="17">
        <f t="shared" si="48"/>
        <v>0.021858644318834</v>
      </c>
      <c r="T70" s="3">
        <v>0.01</v>
      </c>
      <c r="U70" s="18">
        <f t="shared" si="49"/>
        <v>0.00021858644318834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0.0125185864431883</v>
      </c>
      <c r="AR70" s="25">
        <f t="shared" si="55"/>
        <v>137.97</v>
      </c>
      <c r="AS70" s="1">
        <f t="shared" si="56"/>
        <v>0.1</v>
      </c>
      <c r="AT70" s="2">
        <f>$E$5/12</f>
        <v>8.85</v>
      </c>
      <c r="AU70" s="1">
        <f t="shared" si="57"/>
        <v>10241.3693787047</v>
      </c>
    </row>
    <row r="71" s="1" customFormat="1" spans="1:48">
      <c r="A71" s="6"/>
      <c r="B71" s="6"/>
      <c r="C71" s="9">
        <v>11</v>
      </c>
      <c r="D71" s="12">
        <v>-8.08019286496667</v>
      </c>
      <c r="E71" s="13">
        <f t="shared" si="58"/>
        <v>-0.0970761174838711</v>
      </c>
      <c r="F71" s="9" t="s">
        <v>109</v>
      </c>
      <c r="G71" s="6">
        <v>12</v>
      </c>
      <c r="H71" s="11">
        <f t="shared" si="40"/>
        <v>-8.08019286496667</v>
      </c>
      <c r="I71" s="11">
        <f t="shared" si="41"/>
        <v>265.069807135033</v>
      </c>
      <c r="J71" s="11">
        <f t="shared" si="42"/>
        <v>0.00587889621787306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3.10222982211834</v>
      </c>
      <c r="P71" s="11">
        <f t="shared" si="45"/>
        <v>0.0182376871682245</v>
      </c>
      <c r="Q71" s="16">
        <f t="shared" si="46"/>
        <v>0.00182376871682245</v>
      </c>
      <c r="R71" s="11">
        <f t="shared" si="47"/>
        <v>0.13797</v>
      </c>
      <c r="S71" s="17">
        <f t="shared" si="48"/>
        <v>0.0132185889455857</v>
      </c>
      <c r="T71" s="3">
        <v>0.01</v>
      </c>
      <c r="U71" s="18">
        <f t="shared" si="49"/>
        <v>0.000132185889455857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0.0124321858894559</v>
      </c>
      <c r="AR71" s="25">
        <f t="shared" si="55"/>
        <v>137.97</v>
      </c>
      <c r="AS71" s="1">
        <f t="shared" si="56"/>
        <v>0.1</v>
      </c>
      <c r="AT71" s="2">
        <f>$E$5/12</f>
        <v>8.85</v>
      </c>
      <c r="AU71" s="1">
        <f t="shared" si="57"/>
        <v>10170.685680564</v>
      </c>
      <c r="AV71" s="1">
        <f>SUM(AU60:AU71)</f>
        <v>127884.489197968</v>
      </c>
    </row>
    <row r="72" s="1" customFormat="1" spans="1:46">
      <c r="A72" s="6"/>
      <c r="B72" s="6"/>
      <c r="C72" s="9">
        <v>12</v>
      </c>
      <c r="D72" s="12">
        <v>-9.41541021877419</v>
      </c>
      <c r="E72" s="13">
        <f t="shared" si="58"/>
        <v>-8.08019286496667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-7.9</v>
      </c>
      <c r="E76" s="9"/>
      <c r="F76" s="9"/>
      <c r="G76" s="6">
        <v>1</v>
      </c>
      <c r="H76" s="11">
        <f t="shared" ref="H76:H87" si="60">E77</f>
        <v>-7.9</v>
      </c>
      <c r="I76" s="11">
        <f t="shared" ref="I76:I87" si="61">H76+273.15</f>
        <v>265.25</v>
      </c>
      <c r="J76" s="11">
        <f t="shared" ref="J76:J87" si="62">EXP(($C$18*(I76-$C$16))/($C$19*I76*$C$16))</f>
        <v>0.00602744305978209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0.000471720251031588</v>
      </c>
      <c r="Q76" s="16">
        <f t="shared" ref="Q76:Q87" si="66">P76*$B$78</f>
        <v>8.96268476960017e-5</v>
      </c>
      <c r="R76" s="11">
        <f t="shared" ref="R76:R87" si="67">L76*$B$78</f>
        <v>0.0148697958333333</v>
      </c>
      <c r="S76" s="17">
        <f t="shared" ref="S76:S87" si="68">Q76/R76</f>
        <v>0.0060274430597821</v>
      </c>
      <c r="T76" s="3">
        <v>0.01</v>
      </c>
      <c r="U76" s="18">
        <f t="shared" ref="U76:U87" si="69">S76*T76</f>
        <v>6.02744305978211e-5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0.0116602744305978</v>
      </c>
      <c r="AR76" s="25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505.3</v>
      </c>
      <c r="AU76" s="1">
        <f t="shared" ref="AU76:AU87" si="77">AT76*10000*AS76*0.67*AR76*AQ76</f>
        <v>58699.9698795249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-13.5020892177742</v>
      </c>
      <c r="E77" s="13">
        <f t="shared" ref="E77:E88" si="78">D76</f>
        <v>-7.9</v>
      </c>
      <c r="F77" s="9" t="s">
        <v>107</v>
      </c>
      <c r="G77" s="6">
        <v>2</v>
      </c>
      <c r="H77" s="11">
        <f t="shared" si="60"/>
        <v>-13.5020892177742</v>
      </c>
      <c r="I77" s="11">
        <f t="shared" si="61"/>
        <v>259.647910782226</v>
      </c>
      <c r="J77" s="11">
        <f t="shared" si="62"/>
        <v>0.00273005619492886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0.156052446415635</v>
      </c>
      <c r="P77" s="11">
        <f t="shared" si="65"/>
        <v>0.000426031948070808</v>
      </c>
      <c r="Q77" s="16">
        <f t="shared" si="66"/>
        <v>8.09460701334536e-5</v>
      </c>
      <c r="R77" s="11">
        <f t="shared" si="67"/>
        <v>0.0148697958333333</v>
      </c>
      <c r="S77" s="17">
        <f t="shared" si="68"/>
        <v>0.00544365713159279</v>
      </c>
      <c r="T77" s="3">
        <v>0.01</v>
      </c>
      <c r="U77" s="18">
        <f t="shared" si="69"/>
        <v>5.44365713159279e-5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0.0116544365713159</v>
      </c>
      <c r="AR77" s="25">
        <f t="shared" si="74"/>
        <v>7.82620833333333</v>
      </c>
      <c r="AS77" s="1">
        <f t="shared" si="75"/>
        <v>0.19</v>
      </c>
      <c r="AT77" s="2">
        <f t="shared" si="76"/>
        <v>505.3</v>
      </c>
      <c r="AU77" s="1">
        <f t="shared" si="77"/>
        <v>58670.5810202792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12">
        <v>-10.07006749625</v>
      </c>
      <c r="E78" s="13">
        <f t="shared" si="78"/>
        <v>-13.5020892177742</v>
      </c>
      <c r="F78" s="9" t="s">
        <v>107</v>
      </c>
      <c r="G78" s="6">
        <v>3</v>
      </c>
      <c r="H78" s="11">
        <f t="shared" si="60"/>
        <v>-10.07006749625</v>
      </c>
      <c r="I78" s="11">
        <f t="shared" si="61"/>
        <v>263.07993250375</v>
      </c>
      <c r="J78" s="11">
        <f t="shared" si="62"/>
        <v>0.00445278543806124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0.233888497800898</v>
      </c>
      <c r="P78" s="11">
        <f t="shared" si="65"/>
        <v>0.00104145529713786</v>
      </c>
      <c r="Q78" s="16">
        <f t="shared" si="66"/>
        <v>0.000197876506456193</v>
      </c>
      <c r="R78" s="11">
        <f t="shared" si="67"/>
        <v>0.0148697958333333</v>
      </c>
      <c r="S78" s="17">
        <f t="shared" si="68"/>
        <v>0.0133072779662931</v>
      </c>
      <c r="T78" s="3">
        <v>0.01</v>
      </c>
      <c r="U78" s="18">
        <f t="shared" si="69"/>
        <v>0.000133072779662931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0.0117330727796629</v>
      </c>
      <c r="AR78" s="25">
        <f t="shared" si="74"/>
        <v>7.82620833333333</v>
      </c>
      <c r="AS78" s="1">
        <f t="shared" si="75"/>
        <v>0.19</v>
      </c>
      <c r="AT78" s="2">
        <f t="shared" si="76"/>
        <v>505.3</v>
      </c>
      <c r="AU78" s="1">
        <f t="shared" si="77"/>
        <v>59066.4501817542</v>
      </c>
    </row>
    <row r="79" s="1" customFormat="1" spans="1:47">
      <c r="A79" s="6"/>
      <c r="B79" s="6"/>
      <c r="C79" s="9">
        <v>3</v>
      </c>
      <c r="D79" s="12">
        <v>-8.7580828776129</v>
      </c>
      <c r="E79" s="13">
        <f t="shared" si="78"/>
        <v>-10.07006749625</v>
      </c>
      <c r="F79" s="9" t="s">
        <v>107</v>
      </c>
      <c r="G79" s="6">
        <v>4</v>
      </c>
      <c r="H79" s="11">
        <f t="shared" si="60"/>
        <v>-8.7580828776129</v>
      </c>
      <c r="I79" s="11">
        <f t="shared" si="61"/>
        <v>264.391917122387</v>
      </c>
      <c r="J79" s="11">
        <f t="shared" si="62"/>
        <v>0.00535048557164647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0.311109125837093</v>
      </c>
      <c r="P79" s="11">
        <f t="shared" si="65"/>
        <v>0.00166458488899891</v>
      </c>
      <c r="Q79" s="16">
        <f t="shared" si="66"/>
        <v>0.000316271128909793</v>
      </c>
      <c r="R79" s="11">
        <f t="shared" si="67"/>
        <v>0.0148697958333333</v>
      </c>
      <c r="S79" s="17">
        <f t="shared" si="68"/>
        <v>0.0212693659317645</v>
      </c>
      <c r="T79" s="3">
        <v>0.01</v>
      </c>
      <c r="U79" s="18">
        <f t="shared" si="69"/>
        <v>0.000212693659317645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0.0118126936593176</v>
      </c>
      <c r="AR79" s="25">
        <f t="shared" si="74"/>
        <v>7.82620833333333</v>
      </c>
      <c r="AS79" s="1">
        <f t="shared" si="75"/>
        <v>0.19</v>
      </c>
      <c r="AT79" s="2">
        <f t="shared" si="76"/>
        <v>505.3</v>
      </c>
      <c r="AU79" s="1">
        <f t="shared" si="77"/>
        <v>59467.276360017</v>
      </c>
    </row>
    <row r="80" s="1" customFormat="1" spans="1:47">
      <c r="A80" s="6"/>
      <c r="B80" s="6"/>
      <c r="C80" s="9">
        <v>4</v>
      </c>
      <c r="D80" s="12">
        <v>-2.7173055195</v>
      </c>
      <c r="E80" s="13">
        <f t="shared" si="78"/>
        <v>-8.7580828776129</v>
      </c>
      <c r="F80" s="9" t="s">
        <v>107</v>
      </c>
      <c r="G80" s="6">
        <v>5</v>
      </c>
      <c r="H80" s="11">
        <f t="shared" si="60"/>
        <v>-2.7173055195</v>
      </c>
      <c r="I80" s="11">
        <f t="shared" si="61"/>
        <v>270.4326944805</v>
      </c>
      <c r="J80" s="11">
        <f t="shared" si="62"/>
        <v>0.0121801920715378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0.293972313900689</v>
      </c>
      <c r="O80" s="11">
        <f t="shared" si="79"/>
        <v>0.093734310380738</v>
      </c>
      <c r="P80" s="11">
        <f t="shared" si="65"/>
        <v>0.00114170190413053</v>
      </c>
      <c r="Q80" s="16">
        <f t="shared" si="66"/>
        <v>0.0002169233617848</v>
      </c>
      <c r="R80" s="11">
        <f t="shared" si="67"/>
        <v>0.0148697958333333</v>
      </c>
      <c r="S80" s="17">
        <f t="shared" si="68"/>
        <v>0.0145881869674719</v>
      </c>
      <c r="T80" s="3">
        <v>0.01</v>
      </c>
      <c r="U80" s="18">
        <f t="shared" si="69"/>
        <v>0.000145881869674719</v>
      </c>
      <c r="V80" s="17"/>
      <c r="W80" s="3"/>
      <c r="X80" s="18"/>
      <c r="Y80" s="19">
        <v>0.02</v>
      </c>
      <c r="Z80" s="3">
        <v>0.17</v>
      </c>
      <c r="AA80" s="20">
        <f t="shared" si="70"/>
        <v>0.0034</v>
      </c>
      <c r="AB80" s="3">
        <v>0.01</v>
      </c>
      <c r="AC80" s="3">
        <v>0.03</v>
      </c>
      <c r="AD80" s="20">
        <f t="shared" si="71"/>
        <v>0.0003</v>
      </c>
      <c r="AE80" s="17"/>
      <c r="AF80" s="3"/>
      <c r="AG80" s="18"/>
      <c r="AH80" s="17"/>
      <c r="AI80" s="3"/>
      <c r="AJ80" s="18"/>
      <c r="AL80" s="20"/>
      <c r="AM80" s="20"/>
      <c r="AN80" s="3">
        <v>0.01</v>
      </c>
      <c r="AO80" s="3">
        <v>0.79</v>
      </c>
      <c r="AP80" s="3">
        <f t="shared" si="72"/>
        <v>0.0079</v>
      </c>
      <c r="AQ80" s="1">
        <f t="shared" si="73"/>
        <v>0.0117458818696747</v>
      </c>
      <c r="AR80" s="25">
        <f t="shared" si="74"/>
        <v>7.82620833333333</v>
      </c>
      <c r="AS80" s="1">
        <f t="shared" si="75"/>
        <v>0.19</v>
      </c>
      <c r="AT80" s="2">
        <f t="shared" si="76"/>
        <v>505.3</v>
      </c>
      <c r="AU80" s="1">
        <f t="shared" si="77"/>
        <v>59130.9335009377</v>
      </c>
    </row>
    <row r="81" s="1" customFormat="1" spans="1:47">
      <c r="A81" s="6"/>
      <c r="B81" s="6"/>
      <c r="C81" s="9">
        <v>5</v>
      </c>
      <c r="D81" s="12">
        <v>0.692363501967742</v>
      </c>
      <c r="E81" s="13">
        <f t="shared" si="78"/>
        <v>-2.7173055195</v>
      </c>
      <c r="F81" s="9" t="s">
        <v>109</v>
      </c>
      <c r="G81" s="6">
        <v>6</v>
      </c>
      <c r="H81" s="11">
        <f t="shared" si="60"/>
        <v>0.692363501967742</v>
      </c>
      <c r="I81" s="11">
        <f t="shared" si="61"/>
        <v>273.842363501968</v>
      </c>
      <c r="J81" s="11">
        <f t="shared" si="62"/>
        <v>0.0190698858273897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0.170854691809941</v>
      </c>
      <c r="P81" s="11">
        <f t="shared" si="65"/>
        <v>0.00325817946588942</v>
      </c>
      <c r="Q81" s="16">
        <f t="shared" si="66"/>
        <v>0.000619054098518989</v>
      </c>
      <c r="R81" s="11">
        <f t="shared" si="67"/>
        <v>0.0148697958333333</v>
      </c>
      <c r="S81" s="17">
        <f t="shared" si="68"/>
        <v>0.0416316474992393</v>
      </c>
      <c r="T81" s="3">
        <v>0.01</v>
      </c>
      <c r="U81" s="18">
        <f t="shared" si="69"/>
        <v>0.000416316474992393</v>
      </c>
      <c r="V81" s="17"/>
      <c r="W81" s="3"/>
      <c r="X81" s="18"/>
      <c r="Y81" s="19">
        <v>0.02</v>
      </c>
      <c r="Z81" s="3">
        <v>0.17</v>
      </c>
      <c r="AA81" s="20">
        <f t="shared" si="70"/>
        <v>0.0034</v>
      </c>
      <c r="AB81" s="3">
        <v>0.01</v>
      </c>
      <c r="AC81" s="3">
        <v>0.03</v>
      </c>
      <c r="AD81" s="20">
        <f t="shared" si="71"/>
        <v>0.0003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</v>
      </c>
      <c r="AO81" s="3">
        <v>0.79</v>
      </c>
      <c r="AP81" s="3">
        <f t="shared" si="72"/>
        <v>0.0079</v>
      </c>
      <c r="AQ81" s="1">
        <f t="shared" si="73"/>
        <v>0.0120163164749924</v>
      </c>
      <c r="AR81" s="25">
        <f t="shared" si="74"/>
        <v>7.82620833333333</v>
      </c>
      <c r="AS81" s="1">
        <f t="shared" si="75"/>
        <v>0.19</v>
      </c>
      <c r="AT81" s="2">
        <f t="shared" si="76"/>
        <v>505.3</v>
      </c>
      <c r="AU81" s="1">
        <f t="shared" si="77"/>
        <v>60492.3511314587</v>
      </c>
    </row>
    <row r="82" s="1" customFormat="1" spans="1:47">
      <c r="A82" s="6"/>
      <c r="B82" s="6"/>
      <c r="C82" s="9">
        <v>6</v>
      </c>
      <c r="D82" s="12">
        <v>4.9758343465</v>
      </c>
      <c r="E82" s="13">
        <f t="shared" si="78"/>
        <v>0.692363501967742</v>
      </c>
      <c r="F82" s="9" t="s">
        <v>107</v>
      </c>
      <c r="G82" s="6">
        <v>7</v>
      </c>
      <c r="H82" s="11">
        <f t="shared" si="60"/>
        <v>4.9758343465</v>
      </c>
      <c r="I82" s="11">
        <f t="shared" si="61"/>
        <v>278.1258343465</v>
      </c>
      <c r="J82" s="11">
        <f t="shared" si="62"/>
        <v>0.0329739619504424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0.245858595677385</v>
      </c>
      <c r="P82" s="11">
        <f t="shared" si="65"/>
        <v>0.00810693197905529</v>
      </c>
      <c r="Q82" s="16">
        <f t="shared" si="66"/>
        <v>0.00154031707602051</v>
      </c>
      <c r="R82" s="11">
        <f t="shared" si="67"/>
        <v>0.0148697958333333</v>
      </c>
      <c r="S82" s="17">
        <f t="shared" si="68"/>
        <v>0.103586968730775</v>
      </c>
      <c r="T82" s="3">
        <v>0.01</v>
      </c>
      <c r="U82" s="18">
        <f t="shared" si="69"/>
        <v>0.00103586968730775</v>
      </c>
      <c r="V82" s="17"/>
      <c r="W82" s="3"/>
      <c r="X82" s="18"/>
      <c r="Y82" s="19">
        <v>0.02</v>
      </c>
      <c r="Z82" s="3">
        <v>0.17</v>
      </c>
      <c r="AA82" s="20">
        <f t="shared" si="70"/>
        <v>0.0034</v>
      </c>
      <c r="AB82" s="3">
        <v>0.01</v>
      </c>
      <c r="AC82" s="3">
        <v>0.03</v>
      </c>
      <c r="AD82" s="20">
        <f t="shared" si="71"/>
        <v>0.0003</v>
      </c>
      <c r="AE82" s="17"/>
      <c r="AF82" s="3"/>
      <c r="AG82" s="18"/>
      <c r="AH82" s="17"/>
      <c r="AI82" s="3"/>
      <c r="AJ82" s="18"/>
      <c r="AL82" s="20"/>
      <c r="AM82" s="20"/>
      <c r="AN82" s="3">
        <v>0.01</v>
      </c>
      <c r="AO82" s="3">
        <v>0.79</v>
      </c>
      <c r="AP82" s="3">
        <f t="shared" si="72"/>
        <v>0.0079</v>
      </c>
      <c r="AQ82" s="1">
        <f t="shared" si="73"/>
        <v>0.0126358696873078</v>
      </c>
      <c r="AR82" s="25">
        <f t="shared" si="74"/>
        <v>7.82620833333333</v>
      </c>
      <c r="AS82" s="1">
        <f t="shared" si="75"/>
        <v>0.19</v>
      </c>
      <c r="AT82" s="2">
        <f t="shared" si="76"/>
        <v>505.3</v>
      </c>
      <c r="AU82" s="1">
        <f t="shared" si="77"/>
        <v>63611.2961544198</v>
      </c>
    </row>
    <row r="83" s="1" customFormat="1" spans="1:47">
      <c r="A83" s="6"/>
      <c r="B83" s="6"/>
      <c r="C83" s="9">
        <v>7</v>
      </c>
      <c r="D83" s="12">
        <v>8.15634306351613</v>
      </c>
      <c r="E83" s="13">
        <f t="shared" si="78"/>
        <v>4.9758343465</v>
      </c>
      <c r="F83" s="9" t="s">
        <v>107</v>
      </c>
      <c r="G83" s="6">
        <v>8</v>
      </c>
      <c r="H83" s="11">
        <f t="shared" si="60"/>
        <v>8.15634306351613</v>
      </c>
      <c r="I83" s="11">
        <f t="shared" si="61"/>
        <v>281.306343063516</v>
      </c>
      <c r="J83" s="11">
        <f t="shared" si="62"/>
        <v>0.0489859016273429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0.316013747031663</v>
      </c>
      <c r="P83" s="11">
        <f t="shared" si="65"/>
        <v>0.0154802183249811</v>
      </c>
      <c r="Q83" s="16">
        <f t="shared" si="66"/>
        <v>0.0029412414817464</v>
      </c>
      <c r="R83" s="11">
        <f t="shared" si="67"/>
        <v>0.0148697958333333</v>
      </c>
      <c r="S83" s="17">
        <f t="shared" si="68"/>
        <v>0.197799721980922</v>
      </c>
      <c r="T83" s="3">
        <v>0.01</v>
      </c>
      <c r="U83" s="18">
        <f t="shared" si="69"/>
        <v>0.00197799721980922</v>
      </c>
      <c r="V83" s="17"/>
      <c r="W83" s="3"/>
      <c r="X83" s="18"/>
      <c r="Y83" s="19">
        <v>0.02</v>
      </c>
      <c r="Z83" s="3">
        <v>0.17</v>
      </c>
      <c r="AA83" s="20">
        <f t="shared" si="70"/>
        <v>0.0034</v>
      </c>
      <c r="AB83" s="3">
        <v>0.01</v>
      </c>
      <c r="AC83" s="3">
        <v>0.03</v>
      </c>
      <c r="AD83" s="20">
        <f t="shared" si="71"/>
        <v>0.0003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</v>
      </c>
      <c r="AO83" s="3">
        <v>0.79</v>
      </c>
      <c r="AP83" s="3">
        <f t="shared" si="72"/>
        <v>0.0079</v>
      </c>
      <c r="AQ83" s="1">
        <f t="shared" si="73"/>
        <v>0.0135779972198092</v>
      </c>
      <c r="AR83" s="25">
        <f t="shared" si="74"/>
        <v>7.82620833333333</v>
      </c>
      <c r="AS83" s="1">
        <f t="shared" si="75"/>
        <v>0.19</v>
      </c>
      <c r="AT83" s="2">
        <f t="shared" si="76"/>
        <v>505.3</v>
      </c>
      <c r="AU83" s="1">
        <f t="shared" si="77"/>
        <v>68354.1397392489</v>
      </c>
    </row>
    <row r="84" s="1" customFormat="1" spans="1:47">
      <c r="A84" s="6"/>
      <c r="B84" s="6"/>
      <c r="C84" s="9">
        <v>8</v>
      </c>
      <c r="D84" s="12">
        <v>8.21966677593548</v>
      </c>
      <c r="E84" s="13">
        <f t="shared" si="78"/>
        <v>8.15634306351613</v>
      </c>
      <c r="F84" s="9" t="s">
        <v>107</v>
      </c>
      <c r="G84" s="6">
        <v>9</v>
      </c>
      <c r="H84" s="11">
        <f t="shared" si="60"/>
        <v>8.21966677593548</v>
      </c>
      <c r="I84" s="11">
        <f t="shared" si="61"/>
        <v>281.369666775935</v>
      </c>
      <c r="J84" s="11">
        <f t="shared" si="62"/>
        <v>0.0493689812624293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0.378795612040015</v>
      </c>
      <c r="P84" s="11">
        <f t="shared" si="65"/>
        <v>0.0187007534730939</v>
      </c>
      <c r="Q84" s="16">
        <f t="shared" si="66"/>
        <v>0.00355314315988785</v>
      </c>
      <c r="R84" s="11">
        <f t="shared" si="67"/>
        <v>0.0148697958333333</v>
      </c>
      <c r="S84" s="17">
        <f t="shared" si="68"/>
        <v>0.238950366213021</v>
      </c>
      <c r="T84" s="3">
        <v>0.01</v>
      </c>
      <c r="U84" s="18">
        <f t="shared" si="69"/>
        <v>0.00238950366213021</v>
      </c>
      <c r="V84" s="17"/>
      <c r="W84" s="3"/>
      <c r="X84" s="18"/>
      <c r="Y84" s="19">
        <v>0.02</v>
      </c>
      <c r="Z84" s="3">
        <v>0.17</v>
      </c>
      <c r="AA84" s="20">
        <f t="shared" si="70"/>
        <v>0.0034</v>
      </c>
      <c r="AB84" s="3">
        <v>0.01</v>
      </c>
      <c r="AC84" s="3">
        <v>0.03</v>
      </c>
      <c r="AD84" s="20">
        <f t="shared" si="71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2"/>
        <v>0.0079</v>
      </c>
      <c r="AQ84" s="1">
        <f t="shared" si="73"/>
        <v>0.0139895036621302</v>
      </c>
      <c r="AR84" s="25">
        <f t="shared" si="74"/>
        <v>7.82620833333333</v>
      </c>
      <c r="AS84" s="1">
        <f t="shared" si="75"/>
        <v>0.19</v>
      </c>
      <c r="AT84" s="2">
        <f t="shared" si="76"/>
        <v>505.3</v>
      </c>
      <c r="AU84" s="1">
        <f t="shared" si="77"/>
        <v>70425.7389896136</v>
      </c>
    </row>
    <row r="85" s="1" customFormat="1" spans="1:47">
      <c r="A85" s="6"/>
      <c r="B85" s="6"/>
      <c r="C85" s="9">
        <v>9</v>
      </c>
      <c r="D85" s="12">
        <v>5.38093618736667</v>
      </c>
      <c r="E85" s="13">
        <f t="shared" si="78"/>
        <v>8.21966677593548</v>
      </c>
      <c r="F85" s="9" t="s">
        <v>107</v>
      </c>
      <c r="G85" s="6">
        <v>10</v>
      </c>
      <c r="H85" s="11">
        <f t="shared" si="60"/>
        <v>5.38093618736667</v>
      </c>
      <c r="I85" s="11">
        <f t="shared" si="61"/>
        <v>278.530936187367</v>
      </c>
      <c r="J85" s="11">
        <f t="shared" si="62"/>
        <v>0.034696384902499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0.438356941900254</v>
      </c>
      <c r="P85" s="11">
        <f t="shared" si="65"/>
        <v>0.0152094011808536</v>
      </c>
      <c r="Q85" s="16">
        <f t="shared" si="66"/>
        <v>0.00288978622436218</v>
      </c>
      <c r="R85" s="11">
        <f t="shared" si="67"/>
        <v>0.0148697958333333</v>
      </c>
      <c r="S85" s="17">
        <f t="shared" si="68"/>
        <v>0.194339334362898</v>
      </c>
      <c r="T85" s="3">
        <v>0.01</v>
      </c>
      <c r="U85" s="18">
        <f t="shared" si="69"/>
        <v>0.00194339334362898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0.013543393343629</v>
      </c>
      <c r="AR85" s="25">
        <f t="shared" si="74"/>
        <v>7.82620833333333</v>
      </c>
      <c r="AS85" s="1">
        <f t="shared" si="75"/>
        <v>0.19</v>
      </c>
      <c r="AT85" s="2">
        <f t="shared" si="76"/>
        <v>505.3</v>
      </c>
      <c r="AU85" s="1">
        <f t="shared" si="77"/>
        <v>68179.9374508221</v>
      </c>
    </row>
    <row r="86" s="1" customFormat="1" spans="1:47">
      <c r="A86" s="6"/>
      <c r="B86" s="6"/>
      <c r="C86" s="9">
        <v>10</v>
      </c>
      <c r="D86" s="12">
        <v>-0.0970761174838711</v>
      </c>
      <c r="E86" s="13">
        <f t="shared" si="78"/>
        <v>5.38093618736667</v>
      </c>
      <c r="F86" s="9" t="s">
        <v>107</v>
      </c>
      <c r="G86" s="6">
        <v>11</v>
      </c>
      <c r="H86" s="11">
        <f t="shared" si="60"/>
        <v>-0.0970761174838711</v>
      </c>
      <c r="I86" s="11">
        <f t="shared" si="61"/>
        <v>273.052923882516</v>
      </c>
      <c r="J86" s="11">
        <f t="shared" si="62"/>
        <v>0.0172069234421481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0.401990163683431</v>
      </c>
      <c r="O86" s="11">
        <f t="shared" si="79"/>
        <v>0.0994194603693034</v>
      </c>
      <c r="P86" s="11">
        <f t="shared" si="65"/>
        <v>0.00171070304323428</v>
      </c>
      <c r="Q86" s="16">
        <f t="shared" si="66"/>
        <v>0.000325033578214514</v>
      </c>
      <c r="R86" s="11">
        <f t="shared" si="67"/>
        <v>0.0148697958333333</v>
      </c>
      <c r="S86" s="17">
        <f t="shared" si="68"/>
        <v>0.0218586443188341</v>
      </c>
      <c r="T86" s="3">
        <v>0.01</v>
      </c>
      <c r="U86" s="18">
        <f t="shared" si="69"/>
        <v>0.000218586443188341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0.0118185864431883</v>
      </c>
      <c r="AR86" s="25">
        <f t="shared" si="74"/>
        <v>7.82620833333333</v>
      </c>
      <c r="AS86" s="1">
        <f t="shared" si="75"/>
        <v>0.19</v>
      </c>
      <c r="AT86" s="2">
        <f t="shared" si="76"/>
        <v>505.3</v>
      </c>
      <c r="AU86" s="1">
        <f t="shared" si="77"/>
        <v>59496.9417197627</v>
      </c>
    </row>
    <row r="87" s="1" customFormat="1" spans="1:48">
      <c r="A87" s="6"/>
      <c r="B87" s="6"/>
      <c r="C87" s="9">
        <v>11</v>
      </c>
      <c r="D87" s="12">
        <v>-8.08019286496667</v>
      </c>
      <c r="E87" s="13">
        <f t="shared" si="78"/>
        <v>-0.0970761174838711</v>
      </c>
      <c r="F87" s="9" t="s">
        <v>109</v>
      </c>
      <c r="G87" s="6">
        <v>12</v>
      </c>
      <c r="H87" s="11">
        <f t="shared" si="60"/>
        <v>-8.08019286496667</v>
      </c>
      <c r="I87" s="11">
        <f t="shared" si="61"/>
        <v>265.069807135033</v>
      </c>
      <c r="J87" s="11">
        <f t="shared" si="62"/>
        <v>0.00587889621787306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0.175970840659402</v>
      </c>
      <c r="P87" s="11">
        <f t="shared" si="65"/>
        <v>0.0010345143096085</v>
      </c>
      <c r="Q87" s="16">
        <f t="shared" si="66"/>
        <v>0.000196557718825616</v>
      </c>
      <c r="R87" s="11">
        <f t="shared" si="67"/>
        <v>0.0148697958333333</v>
      </c>
      <c r="S87" s="17">
        <f t="shared" si="68"/>
        <v>0.0132185889455857</v>
      </c>
      <c r="T87" s="3">
        <v>0.01</v>
      </c>
      <c r="U87" s="18">
        <f t="shared" si="69"/>
        <v>0.000132185889455857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0.0117321858894559</v>
      </c>
      <c r="AR87" s="25">
        <f t="shared" si="74"/>
        <v>7.82620833333333</v>
      </c>
      <c r="AS87" s="1">
        <f t="shared" si="75"/>
        <v>0.19</v>
      </c>
      <c r="AT87" s="2">
        <f t="shared" si="76"/>
        <v>505.3</v>
      </c>
      <c r="AU87" s="1">
        <f t="shared" si="77"/>
        <v>59061.985413043</v>
      </c>
      <c r="AV87" s="1">
        <f>SUM(AU76:AU87)</f>
        <v>744657.601540882</v>
      </c>
    </row>
    <row r="88" s="1" customFormat="1" spans="1:46">
      <c r="A88" s="6"/>
      <c r="B88" s="6"/>
      <c r="C88" s="9">
        <v>12</v>
      </c>
      <c r="D88" s="12">
        <v>-9.41541021877419</v>
      </c>
      <c r="E88" s="13">
        <f t="shared" si="78"/>
        <v>-8.08019286496667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-7.9</v>
      </c>
      <c r="E91" s="9"/>
      <c r="F91" s="9"/>
      <c r="G91" s="6">
        <v>1</v>
      </c>
      <c r="H91" s="11">
        <f t="shared" ref="H91:H102" si="80">E92</f>
        <v>-7.9</v>
      </c>
      <c r="I91" s="11">
        <f t="shared" ref="I91:I102" si="81">H91+273.15</f>
        <v>265.25</v>
      </c>
      <c r="J91" s="11">
        <f t="shared" ref="J91:J102" si="82">EXP(($C$18*(I91-$C$16))/($C$19*I91*$C$16))</f>
        <v>0.00602744305978209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0.000457603477098657</v>
      </c>
      <c r="Q91" s="16">
        <f t="shared" ref="Q91:Q102" si="86">P91*$B$93</f>
        <v>8.23686258777582e-5</v>
      </c>
      <c r="R91" s="11">
        <f t="shared" ref="R91:R102" si="87">L91*$B$93</f>
        <v>0.0136656</v>
      </c>
      <c r="S91" s="17">
        <f t="shared" ref="S91:S102" si="88">Q91/R91</f>
        <v>0.00602744305978209</v>
      </c>
      <c r="T91" s="3">
        <v>0.01</v>
      </c>
      <c r="U91" s="18">
        <f t="shared" ref="U91:U102" si="89">S91*T91</f>
        <v>6.02744305978209e-5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0.0148602744305978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46.7166666666667</v>
      </c>
      <c r="AU91" s="1">
        <f t="shared" ref="AU91:AU102" si="96">AT91*10000*AS91*0.67*AR91*AQ91</f>
        <v>6356.26776966078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-13.5020892177742</v>
      </c>
      <c r="E92" s="13">
        <f t="shared" ref="E92:E103" si="97">D91</f>
        <v>-7.9</v>
      </c>
      <c r="F92" s="9" t="s">
        <v>107</v>
      </c>
      <c r="G92" s="6">
        <v>2</v>
      </c>
      <c r="H92" s="11">
        <f t="shared" si="80"/>
        <v>-13.5020892177742</v>
      </c>
      <c r="I92" s="11">
        <f t="shared" si="81"/>
        <v>259.647910782226</v>
      </c>
      <c r="J92" s="11">
        <f t="shared" si="82"/>
        <v>0.00273005619492886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0.151382396522901</v>
      </c>
      <c r="P92" s="11">
        <f t="shared" si="85"/>
        <v>0.000413282449430524</v>
      </c>
      <c r="Q92" s="16">
        <f t="shared" si="86"/>
        <v>7.43908408974943e-5</v>
      </c>
      <c r="R92" s="11">
        <f t="shared" si="87"/>
        <v>0.0136656</v>
      </c>
      <c r="S92" s="17">
        <f t="shared" si="88"/>
        <v>0.00544365713159278</v>
      </c>
      <c r="T92" s="3">
        <v>0.01</v>
      </c>
      <c r="U92" s="18">
        <f t="shared" si="89"/>
        <v>5.44365713159278e-5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0.0148544365713159</v>
      </c>
      <c r="AR92" s="25">
        <f t="shared" si="93"/>
        <v>7.592</v>
      </c>
      <c r="AS92" s="1">
        <f t="shared" si="94"/>
        <v>0.18</v>
      </c>
      <c r="AT92" s="2">
        <f t="shared" si="95"/>
        <v>46.7166666666667</v>
      </c>
      <c r="AU92" s="1">
        <f t="shared" si="96"/>
        <v>6353.77070966565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-10.07006749625</v>
      </c>
      <c r="E93" s="13">
        <f t="shared" si="97"/>
        <v>-13.5020892177742</v>
      </c>
      <c r="F93" s="9" t="s">
        <v>107</v>
      </c>
      <c r="G93" s="6">
        <v>3</v>
      </c>
      <c r="H93" s="11">
        <f t="shared" si="80"/>
        <v>-10.07006749625</v>
      </c>
      <c r="I93" s="11">
        <f t="shared" si="81"/>
        <v>263.07993250375</v>
      </c>
      <c r="J93" s="11">
        <f t="shared" si="82"/>
        <v>0.00445278543806124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0.226889114073471</v>
      </c>
      <c r="P93" s="11">
        <f t="shared" si="85"/>
        <v>0.00101028854320097</v>
      </c>
      <c r="Q93" s="16">
        <f t="shared" si="86"/>
        <v>0.000181851937776174</v>
      </c>
      <c r="R93" s="11">
        <f t="shared" si="87"/>
        <v>0.0136656</v>
      </c>
      <c r="S93" s="17">
        <f t="shared" si="88"/>
        <v>0.013307277966293</v>
      </c>
      <c r="T93" s="3">
        <v>0.01</v>
      </c>
      <c r="U93" s="18">
        <f t="shared" si="89"/>
        <v>0.00013307277966293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0.0149330727796629</v>
      </c>
      <c r="AR93" s="25">
        <f t="shared" si="93"/>
        <v>7.592</v>
      </c>
      <c r="AS93" s="1">
        <f t="shared" si="94"/>
        <v>0.18</v>
      </c>
      <c r="AT93" s="2">
        <f t="shared" si="95"/>
        <v>46.7166666666667</v>
      </c>
      <c r="AU93" s="1">
        <f t="shared" si="96"/>
        <v>6387.40621209051</v>
      </c>
    </row>
    <row r="94" s="1" customFormat="1" spans="1:47">
      <c r="A94" s="6"/>
      <c r="B94" s="6"/>
      <c r="C94" s="9">
        <v>3</v>
      </c>
      <c r="D94" s="12">
        <v>-8.7580828776129</v>
      </c>
      <c r="E94" s="13">
        <f t="shared" si="97"/>
        <v>-10.07006749625</v>
      </c>
      <c r="F94" s="9" t="s">
        <v>107</v>
      </c>
      <c r="G94" s="6">
        <v>4</v>
      </c>
      <c r="H94" s="11">
        <f t="shared" si="80"/>
        <v>-8.7580828776129</v>
      </c>
      <c r="I94" s="11">
        <f t="shared" si="81"/>
        <v>264.391917122387</v>
      </c>
      <c r="J94" s="11">
        <f t="shared" si="82"/>
        <v>0.00535048557164647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0.30179882553027</v>
      </c>
      <c r="P94" s="11">
        <f t="shared" si="85"/>
        <v>0.00161477026153956</v>
      </c>
      <c r="Q94" s="16">
        <f t="shared" si="86"/>
        <v>0.000290658647077121</v>
      </c>
      <c r="R94" s="11">
        <f t="shared" si="87"/>
        <v>0.0136656</v>
      </c>
      <c r="S94" s="17">
        <f t="shared" si="88"/>
        <v>0.0212693659317645</v>
      </c>
      <c r="T94" s="3">
        <v>0.01</v>
      </c>
      <c r="U94" s="18">
        <f t="shared" si="89"/>
        <v>0.000212693659317645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0.0150126936593176</v>
      </c>
      <c r="AR94" s="25">
        <f t="shared" si="93"/>
        <v>7.592</v>
      </c>
      <c r="AS94" s="1">
        <f t="shared" si="94"/>
        <v>0.18</v>
      </c>
      <c r="AT94" s="2">
        <f t="shared" si="95"/>
        <v>46.7166666666667</v>
      </c>
      <c r="AU94" s="1">
        <f t="shared" si="96"/>
        <v>6421.46289344622</v>
      </c>
    </row>
    <row r="95" s="1" customFormat="1" spans="1:47">
      <c r="A95" s="6"/>
      <c r="B95" s="6"/>
      <c r="C95" s="9">
        <v>4</v>
      </c>
      <c r="D95" s="12">
        <v>-2.7173055195</v>
      </c>
      <c r="E95" s="13">
        <f t="shared" si="97"/>
        <v>-8.7580828776129</v>
      </c>
      <c r="F95" s="9" t="s">
        <v>107</v>
      </c>
      <c r="G95" s="6">
        <v>5</v>
      </c>
      <c r="H95" s="11">
        <f t="shared" si="80"/>
        <v>-2.7173055195</v>
      </c>
      <c r="I95" s="11">
        <f t="shared" si="81"/>
        <v>270.4326944805</v>
      </c>
      <c r="J95" s="11">
        <f t="shared" si="82"/>
        <v>0.0121801920715378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0.285174852505294</v>
      </c>
      <c r="O95" s="11">
        <f t="shared" si="98"/>
        <v>0.0909292027634365</v>
      </c>
      <c r="P95" s="11">
        <f t="shared" si="85"/>
        <v>0.00110753515457046</v>
      </c>
      <c r="Q95" s="16">
        <f t="shared" si="86"/>
        <v>0.000199356327822683</v>
      </c>
      <c r="R95" s="11">
        <f t="shared" si="87"/>
        <v>0.0136656</v>
      </c>
      <c r="S95" s="17">
        <f t="shared" si="88"/>
        <v>0.0145881869674718</v>
      </c>
      <c r="T95" s="3">
        <v>0.01</v>
      </c>
      <c r="U95" s="18">
        <f t="shared" si="89"/>
        <v>0.000145881869674718</v>
      </c>
      <c r="V95" s="17"/>
      <c r="W95" s="3"/>
      <c r="X95" s="18"/>
      <c r="Y95" s="19">
        <v>0.02</v>
      </c>
      <c r="Z95" s="3">
        <v>0.49</v>
      </c>
      <c r="AA95" s="20">
        <f t="shared" si="90"/>
        <v>0.0098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</v>
      </c>
      <c r="AO95" s="3">
        <v>0.5</v>
      </c>
      <c r="AP95" s="3">
        <f t="shared" si="91"/>
        <v>0.005</v>
      </c>
      <c r="AQ95" s="1">
        <f t="shared" si="92"/>
        <v>0.0149458818696747</v>
      </c>
      <c r="AR95" s="25">
        <f t="shared" si="93"/>
        <v>7.592</v>
      </c>
      <c r="AS95" s="1">
        <f t="shared" si="94"/>
        <v>0.18</v>
      </c>
      <c r="AT95" s="2">
        <f t="shared" si="95"/>
        <v>46.7166666666667</v>
      </c>
      <c r="AU95" s="1">
        <f t="shared" si="96"/>
        <v>6392.88511534905</v>
      </c>
    </row>
    <row r="96" s="1" customFormat="1" spans="1:47">
      <c r="A96" s="6"/>
      <c r="B96" s="6"/>
      <c r="C96" s="9">
        <v>5</v>
      </c>
      <c r="D96" s="12">
        <v>0.692363501967742</v>
      </c>
      <c r="E96" s="13">
        <f t="shared" si="97"/>
        <v>-2.7173055195</v>
      </c>
      <c r="F96" s="9" t="s">
        <v>109</v>
      </c>
      <c r="G96" s="6">
        <v>6</v>
      </c>
      <c r="H96" s="11">
        <f t="shared" si="80"/>
        <v>0.692363501967742</v>
      </c>
      <c r="I96" s="11">
        <f t="shared" si="81"/>
        <v>273.842363501968</v>
      </c>
      <c r="J96" s="11">
        <f t="shared" si="82"/>
        <v>0.0190698858273897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0.165741667608866</v>
      </c>
      <c r="P96" s="11">
        <f t="shared" si="85"/>
        <v>0.00316067467814224</v>
      </c>
      <c r="Q96" s="16">
        <f t="shared" si="86"/>
        <v>0.000568921442065604</v>
      </c>
      <c r="R96" s="11">
        <f t="shared" si="87"/>
        <v>0.0136656</v>
      </c>
      <c r="S96" s="17">
        <f t="shared" si="88"/>
        <v>0.0416316474992392</v>
      </c>
      <c r="T96" s="3">
        <v>0.01</v>
      </c>
      <c r="U96" s="18">
        <f t="shared" si="89"/>
        <v>0.000416316474992392</v>
      </c>
      <c r="V96" s="17"/>
      <c r="W96" s="3"/>
      <c r="X96" s="18"/>
      <c r="Y96" s="19">
        <v>0.02</v>
      </c>
      <c r="Z96" s="3">
        <v>0.49</v>
      </c>
      <c r="AA96" s="20">
        <f t="shared" si="90"/>
        <v>0.0098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</v>
      </c>
      <c r="AO96" s="3">
        <v>0.5</v>
      </c>
      <c r="AP96" s="3">
        <f t="shared" si="91"/>
        <v>0.005</v>
      </c>
      <c r="AQ96" s="1">
        <f t="shared" si="92"/>
        <v>0.0152163164749924</v>
      </c>
      <c r="AR96" s="25">
        <f t="shared" si="93"/>
        <v>7.592</v>
      </c>
      <c r="AS96" s="1">
        <f t="shared" si="94"/>
        <v>0.18</v>
      </c>
      <c r="AT96" s="2">
        <f t="shared" si="95"/>
        <v>46.7166666666667</v>
      </c>
      <c r="AU96" s="1">
        <f t="shared" si="96"/>
        <v>6508.55961204894</v>
      </c>
    </row>
    <row r="97" s="1" customFormat="1" spans="1:47">
      <c r="A97" s="6"/>
      <c r="B97" s="6"/>
      <c r="C97" s="9">
        <v>6</v>
      </c>
      <c r="D97" s="12">
        <v>4.9758343465</v>
      </c>
      <c r="E97" s="13">
        <f t="shared" si="97"/>
        <v>0.692363501967742</v>
      </c>
      <c r="F97" s="9" t="s">
        <v>107</v>
      </c>
      <c r="G97" s="6">
        <v>7</v>
      </c>
      <c r="H97" s="11">
        <f t="shared" si="80"/>
        <v>4.9758343465</v>
      </c>
      <c r="I97" s="11">
        <f t="shared" si="81"/>
        <v>278.1258343465</v>
      </c>
      <c r="J97" s="11">
        <f t="shared" si="82"/>
        <v>0.0329739619504424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0.238500992930724</v>
      </c>
      <c r="P97" s="11">
        <f t="shared" si="85"/>
        <v>0.00786432266604043</v>
      </c>
      <c r="Q97" s="16">
        <f t="shared" si="86"/>
        <v>0.00141557807988728</v>
      </c>
      <c r="R97" s="11">
        <f t="shared" si="87"/>
        <v>0.0136656</v>
      </c>
      <c r="S97" s="17">
        <f t="shared" si="88"/>
        <v>0.103586968730775</v>
      </c>
      <c r="T97" s="3">
        <v>0.01</v>
      </c>
      <c r="U97" s="18">
        <f t="shared" si="89"/>
        <v>0.00103586968730775</v>
      </c>
      <c r="V97" s="17"/>
      <c r="W97" s="3"/>
      <c r="X97" s="18"/>
      <c r="Y97" s="19">
        <v>0.02</v>
      </c>
      <c r="Z97" s="3">
        <v>0.49</v>
      </c>
      <c r="AA97" s="20">
        <f t="shared" si="90"/>
        <v>0.0098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</v>
      </c>
      <c r="AO97" s="3">
        <v>0.5</v>
      </c>
      <c r="AP97" s="3">
        <f t="shared" si="91"/>
        <v>0.005</v>
      </c>
      <c r="AQ97" s="1">
        <f t="shared" si="92"/>
        <v>0.0158358696873077</v>
      </c>
      <c r="AR97" s="25">
        <f t="shared" si="93"/>
        <v>7.592</v>
      </c>
      <c r="AS97" s="1">
        <f t="shared" si="94"/>
        <v>0.18</v>
      </c>
      <c r="AT97" s="2">
        <f t="shared" si="95"/>
        <v>46.7166666666667</v>
      </c>
      <c r="AU97" s="1">
        <f t="shared" si="96"/>
        <v>6773.56455078152</v>
      </c>
    </row>
    <row r="98" s="1" customFormat="1" spans="1:47">
      <c r="A98" s="6"/>
      <c r="B98" s="6"/>
      <c r="C98" s="9">
        <v>7</v>
      </c>
      <c r="D98" s="12">
        <v>8.15634306351613</v>
      </c>
      <c r="E98" s="13">
        <f t="shared" si="97"/>
        <v>4.9758343465</v>
      </c>
      <c r="F98" s="9" t="s">
        <v>107</v>
      </c>
      <c r="G98" s="6">
        <v>8</v>
      </c>
      <c r="H98" s="11">
        <f t="shared" si="80"/>
        <v>8.15634306351613</v>
      </c>
      <c r="I98" s="11">
        <f t="shared" si="81"/>
        <v>281.306343063516</v>
      </c>
      <c r="J98" s="11">
        <f t="shared" si="82"/>
        <v>0.0489859016273429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0.306556670264683</v>
      </c>
      <c r="P98" s="11">
        <f t="shared" si="85"/>
        <v>0.0150169548927916</v>
      </c>
      <c r="Q98" s="16">
        <f t="shared" si="86"/>
        <v>0.00270305188070248</v>
      </c>
      <c r="R98" s="11">
        <f t="shared" si="87"/>
        <v>0.0136656</v>
      </c>
      <c r="S98" s="17">
        <f t="shared" si="88"/>
        <v>0.197799721980922</v>
      </c>
      <c r="T98" s="3">
        <v>0.01</v>
      </c>
      <c r="U98" s="18">
        <f t="shared" si="89"/>
        <v>0.00197799721980922</v>
      </c>
      <c r="V98" s="17"/>
      <c r="W98" s="3"/>
      <c r="X98" s="18"/>
      <c r="Y98" s="19">
        <v>0.02</v>
      </c>
      <c r="Z98" s="3">
        <v>0.49</v>
      </c>
      <c r="AA98" s="20">
        <f t="shared" si="90"/>
        <v>0.0098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</v>
      </c>
      <c r="AO98" s="3">
        <v>0.5</v>
      </c>
      <c r="AP98" s="3">
        <f t="shared" si="91"/>
        <v>0.005</v>
      </c>
      <c r="AQ98" s="1">
        <f t="shared" si="92"/>
        <v>0.0167779972198092</v>
      </c>
      <c r="AR98" s="25">
        <f t="shared" si="93"/>
        <v>7.592</v>
      </c>
      <c r="AS98" s="1">
        <f t="shared" si="94"/>
        <v>0.18</v>
      </c>
      <c r="AT98" s="2">
        <f t="shared" si="95"/>
        <v>46.7166666666667</v>
      </c>
      <c r="AU98" s="1">
        <f t="shared" si="96"/>
        <v>7176.54599622635</v>
      </c>
    </row>
    <row r="99" s="1" customFormat="1" spans="1:47">
      <c r="A99" s="6"/>
      <c r="B99" s="6"/>
      <c r="C99" s="9">
        <v>8</v>
      </c>
      <c r="D99" s="12">
        <v>8.21966677593548</v>
      </c>
      <c r="E99" s="13">
        <f t="shared" si="97"/>
        <v>8.15634306351613</v>
      </c>
      <c r="F99" s="9" t="s">
        <v>107</v>
      </c>
      <c r="G99" s="6">
        <v>9</v>
      </c>
      <c r="H99" s="11">
        <f t="shared" si="80"/>
        <v>8.21966677593548</v>
      </c>
      <c r="I99" s="11">
        <f t="shared" si="81"/>
        <v>281.369666775935</v>
      </c>
      <c r="J99" s="11">
        <f t="shared" si="82"/>
        <v>0.0493689812624293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0.367459715371892</v>
      </c>
      <c r="P99" s="11">
        <f t="shared" si="85"/>
        <v>0.0181411118028925</v>
      </c>
      <c r="Q99" s="16">
        <f t="shared" si="86"/>
        <v>0.00326540012452065</v>
      </c>
      <c r="R99" s="11">
        <f t="shared" si="87"/>
        <v>0.0136656</v>
      </c>
      <c r="S99" s="17">
        <f t="shared" si="88"/>
        <v>0.238950366213021</v>
      </c>
      <c r="T99" s="3">
        <v>0.01</v>
      </c>
      <c r="U99" s="18">
        <f t="shared" si="89"/>
        <v>0.00238950366213021</v>
      </c>
      <c r="V99" s="17"/>
      <c r="W99" s="3"/>
      <c r="X99" s="18"/>
      <c r="Y99" s="19">
        <v>0.02</v>
      </c>
      <c r="Z99" s="3">
        <v>0.49</v>
      </c>
      <c r="AA99" s="20">
        <f t="shared" si="90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1"/>
        <v>0.005</v>
      </c>
      <c r="AQ99" s="1">
        <f t="shared" si="92"/>
        <v>0.0171895036621302</v>
      </c>
      <c r="AR99" s="25">
        <f t="shared" si="93"/>
        <v>7.592</v>
      </c>
      <c r="AS99" s="1">
        <f t="shared" si="94"/>
        <v>0.18</v>
      </c>
      <c r="AT99" s="2">
        <f t="shared" si="95"/>
        <v>46.7166666666667</v>
      </c>
      <c r="AU99" s="1">
        <f t="shared" si="96"/>
        <v>7352.56193378851</v>
      </c>
    </row>
    <row r="100" s="1" customFormat="1" spans="1:47">
      <c r="A100" s="6"/>
      <c r="B100" s="6"/>
      <c r="C100" s="9">
        <v>9</v>
      </c>
      <c r="D100" s="12">
        <v>5.38093618736667</v>
      </c>
      <c r="E100" s="13">
        <f t="shared" si="97"/>
        <v>8.21966677593548</v>
      </c>
      <c r="F100" s="9" t="s">
        <v>107</v>
      </c>
      <c r="G100" s="6">
        <v>10</v>
      </c>
      <c r="H100" s="11">
        <f t="shared" si="80"/>
        <v>5.38093618736667</v>
      </c>
      <c r="I100" s="11">
        <f t="shared" si="81"/>
        <v>278.530936187367</v>
      </c>
      <c r="J100" s="11">
        <f t="shared" si="82"/>
        <v>0.034696384902499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0.425238603568999</v>
      </c>
      <c r="P100" s="11">
        <f t="shared" si="85"/>
        <v>0.0147542422648312</v>
      </c>
      <c r="Q100" s="16">
        <f t="shared" si="86"/>
        <v>0.00265576360766961</v>
      </c>
      <c r="R100" s="11">
        <f t="shared" si="87"/>
        <v>0.0136656</v>
      </c>
      <c r="S100" s="17">
        <f t="shared" si="88"/>
        <v>0.194339334362897</v>
      </c>
      <c r="T100" s="3">
        <v>0.01</v>
      </c>
      <c r="U100" s="18">
        <f t="shared" si="89"/>
        <v>0.00194339334362897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0.016743393343629</v>
      </c>
      <c r="AR100" s="25">
        <f t="shared" si="93"/>
        <v>7.592</v>
      </c>
      <c r="AS100" s="1">
        <f t="shared" si="94"/>
        <v>0.18</v>
      </c>
      <c r="AT100" s="2">
        <f t="shared" si="95"/>
        <v>46.7166666666667</v>
      </c>
      <c r="AU100" s="1">
        <f t="shared" si="96"/>
        <v>7161.74468795327</v>
      </c>
    </row>
    <row r="101" s="1" customFormat="1" spans="1:47">
      <c r="A101" s="6"/>
      <c r="B101" s="6"/>
      <c r="C101" s="9">
        <v>10</v>
      </c>
      <c r="D101" s="12">
        <v>-0.0970761174838711</v>
      </c>
      <c r="E101" s="13">
        <f t="shared" si="97"/>
        <v>5.38093618736667</v>
      </c>
      <c r="F101" s="9" t="s">
        <v>107</v>
      </c>
      <c r="G101" s="6">
        <v>11</v>
      </c>
      <c r="H101" s="11">
        <f t="shared" si="80"/>
        <v>-0.0970761174838711</v>
      </c>
      <c r="I101" s="11">
        <f t="shared" si="81"/>
        <v>273.052923882516</v>
      </c>
      <c r="J101" s="11">
        <f t="shared" si="82"/>
        <v>0.0172069234421481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0.38996014323896</v>
      </c>
      <c r="O101" s="11">
        <f t="shared" si="98"/>
        <v>0.0964442180652084</v>
      </c>
      <c r="P101" s="11">
        <f t="shared" si="85"/>
        <v>0.00165950827668588</v>
      </c>
      <c r="Q101" s="16">
        <f t="shared" si="86"/>
        <v>0.000298711489803458</v>
      </c>
      <c r="R101" s="11">
        <f t="shared" si="87"/>
        <v>0.0136656</v>
      </c>
      <c r="S101" s="17">
        <f t="shared" si="88"/>
        <v>0.021858644318834</v>
      </c>
      <c r="T101" s="3">
        <v>0.01</v>
      </c>
      <c r="U101" s="18">
        <f t="shared" si="89"/>
        <v>0.00021858644318834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0.0150185864431883</v>
      </c>
      <c r="AR101" s="25">
        <f t="shared" si="93"/>
        <v>7.592</v>
      </c>
      <c r="AS101" s="1">
        <f t="shared" si="94"/>
        <v>0.18</v>
      </c>
      <c r="AT101" s="2">
        <f t="shared" si="95"/>
        <v>46.7166666666667</v>
      </c>
      <c r="AU101" s="1">
        <f t="shared" si="96"/>
        <v>6423.98344664097</v>
      </c>
    </row>
    <row r="102" s="1" customFormat="1" spans="1:48">
      <c r="A102" s="6"/>
      <c r="B102" s="6"/>
      <c r="C102" s="9">
        <v>11</v>
      </c>
      <c r="D102" s="12">
        <v>-8.08019286496667</v>
      </c>
      <c r="E102" s="13">
        <f t="shared" si="97"/>
        <v>-0.0970761174838711</v>
      </c>
      <c r="F102" s="9" t="s">
        <v>109</v>
      </c>
      <c r="G102" s="6">
        <v>12</v>
      </c>
      <c r="H102" s="11">
        <f t="shared" si="80"/>
        <v>-8.08019286496667</v>
      </c>
      <c r="I102" s="11">
        <f t="shared" si="81"/>
        <v>265.069807135033</v>
      </c>
      <c r="J102" s="11">
        <f t="shared" si="82"/>
        <v>0.00587889621787306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0.170704709788523</v>
      </c>
      <c r="P102" s="11">
        <f t="shared" si="85"/>
        <v>0.00100355527274886</v>
      </c>
      <c r="Q102" s="16">
        <f t="shared" si="86"/>
        <v>0.000180639949094796</v>
      </c>
      <c r="R102" s="11">
        <f t="shared" si="87"/>
        <v>0.0136656</v>
      </c>
      <c r="S102" s="17">
        <f t="shared" si="88"/>
        <v>0.0132185889455857</v>
      </c>
      <c r="T102" s="3">
        <v>0.01</v>
      </c>
      <c r="U102" s="18">
        <f t="shared" si="89"/>
        <v>0.000132185889455857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0.0149321858894559</v>
      </c>
      <c r="AR102" s="25">
        <f t="shared" si="93"/>
        <v>7.592</v>
      </c>
      <c r="AS102" s="1">
        <f t="shared" si="94"/>
        <v>0.18</v>
      </c>
      <c r="AT102" s="2">
        <f t="shared" si="95"/>
        <v>46.7166666666667</v>
      </c>
      <c r="AU102" s="1">
        <f t="shared" si="96"/>
        <v>6387.02685761325</v>
      </c>
      <c r="AV102" s="1">
        <f>SUM(AU91:AU102)</f>
        <v>79695.779785265</v>
      </c>
    </row>
    <row r="103" s="1" customFormat="1" spans="1:46">
      <c r="A103" s="6"/>
      <c r="B103" s="6"/>
      <c r="C103" s="9">
        <v>12</v>
      </c>
      <c r="D103" s="12">
        <v>-9.41541021877419</v>
      </c>
      <c r="E103" s="13">
        <f t="shared" si="97"/>
        <v>-8.08019286496667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134.758</v>
      </c>
      <c r="C107" s="9" t="s">
        <v>106</v>
      </c>
      <c r="D107" s="10">
        <v>-7.9</v>
      </c>
      <c r="E107" s="9"/>
      <c r="F107" s="9"/>
      <c r="G107" s="6">
        <v>1</v>
      </c>
      <c r="H107" s="11">
        <f t="shared" ref="H107:H118" si="99">E108</f>
        <v>-7.9</v>
      </c>
      <c r="I107" s="11">
        <f t="shared" ref="I107:I118" si="100">H107+273.15</f>
        <v>265.25</v>
      </c>
      <c r="J107" s="11">
        <f t="shared" ref="J107:J118" si="101">EXP(($C$18*(I107-$C$16))/($C$19*I107*$C$16))</f>
        <v>0.00602744305978209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04">O107*J107</f>
        <v>0.0182755388666276</v>
      </c>
      <c r="Q107" s="16">
        <f t="shared" ref="Q107:Q118" si="105">P107*$B$109</f>
        <v>0.005299906271322</v>
      </c>
      <c r="R107" s="11">
        <f t="shared" ref="R107:R118" si="106">L107*$B$109</f>
        <v>0.87929595</v>
      </c>
      <c r="S107" s="17">
        <f t="shared" ref="S107:S118" si="107">Q107/R107</f>
        <v>0.00602744305978209</v>
      </c>
      <c r="T107" s="3">
        <v>0.27</v>
      </c>
      <c r="U107" s="18">
        <f t="shared" ref="U107:U118" si="108">S107*T107</f>
        <v>0.00162740962614117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0.226716205690359</v>
      </c>
      <c r="AC107" s="25">
        <f t="shared" ref="AC107:AC118" si="110">$B$107/12</f>
        <v>11.2298333333333</v>
      </c>
      <c r="AD107" s="1">
        <f t="shared" ref="AD107:AD118" si="111">$B$109</f>
        <v>0.29</v>
      </c>
      <c r="AE107" s="26">
        <f t="shared" ref="AE107:AE118" si="112">$E$9/12</f>
        <v>3.815</v>
      </c>
      <c r="AF107" s="1">
        <f t="shared" ref="AF107:AF118" si="113">AE107*10000*AC107*AB107</f>
        <v>97129.3355275812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-13.5020892177742</v>
      </c>
      <c r="E108" s="13">
        <f t="shared" ref="E108:E119" si="114">D107</f>
        <v>-7.9</v>
      </c>
      <c r="F108" s="9" t="s">
        <v>107</v>
      </c>
      <c r="G108" s="6">
        <v>2</v>
      </c>
      <c r="H108" s="11">
        <f t="shared" si="99"/>
        <v>-13.5020892177742</v>
      </c>
      <c r="I108" s="11">
        <f t="shared" si="100"/>
        <v>259.647910782226</v>
      </c>
      <c r="J108" s="11">
        <f t="shared" si="101"/>
        <v>0.00273005619492886</v>
      </c>
      <c r="K108" s="11">
        <f t="shared" si="102"/>
        <v>11.2298333333333</v>
      </c>
      <c r="L108" s="11">
        <f t="shared" si="103"/>
        <v>3.032055</v>
      </c>
      <c r="M108" s="6" t="s">
        <v>107</v>
      </c>
      <c r="N108" s="6"/>
      <c r="O108" s="11">
        <f t="shared" ref="O108:O118" si="115">L108+O107-P107-N108</f>
        <v>6.04583446113337</v>
      </c>
      <c r="P108" s="11">
        <f t="shared" si="104"/>
        <v>0.0165054678241316</v>
      </c>
      <c r="Q108" s="16">
        <f t="shared" si="105"/>
        <v>0.00478658566899815</v>
      </c>
      <c r="R108" s="11">
        <f t="shared" si="106"/>
        <v>0.87929595</v>
      </c>
      <c r="S108" s="17">
        <f t="shared" si="107"/>
        <v>0.00544365713159278</v>
      </c>
      <c r="T108" s="3">
        <v>0.27</v>
      </c>
      <c r="U108" s="18">
        <f t="shared" si="108"/>
        <v>0.00146978742553005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0.226685579696781</v>
      </c>
      <c r="AC108" s="25">
        <f t="shared" si="110"/>
        <v>11.2298333333333</v>
      </c>
      <c r="AD108" s="1">
        <f t="shared" si="111"/>
        <v>0.29</v>
      </c>
      <c r="AE108" s="26">
        <f t="shared" si="112"/>
        <v>3.815</v>
      </c>
      <c r="AF108" s="1">
        <f t="shared" si="113"/>
        <v>97116.2147963255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-10.07006749625</v>
      </c>
      <c r="E109" s="13">
        <f t="shared" si="114"/>
        <v>-13.5020892177742</v>
      </c>
      <c r="F109" s="9" t="s">
        <v>107</v>
      </c>
      <c r="G109" s="6">
        <v>3</v>
      </c>
      <c r="H109" s="11">
        <f t="shared" si="99"/>
        <v>-10.07006749625</v>
      </c>
      <c r="I109" s="11">
        <f t="shared" si="100"/>
        <v>263.07993250375</v>
      </c>
      <c r="J109" s="11">
        <f t="shared" si="101"/>
        <v>0.00445278543806124</v>
      </c>
      <c r="K109" s="11">
        <f t="shared" si="102"/>
        <v>11.2298333333333</v>
      </c>
      <c r="L109" s="11">
        <f t="shared" si="103"/>
        <v>3.032055</v>
      </c>
      <c r="M109" s="6" t="s">
        <v>107</v>
      </c>
      <c r="N109" s="6"/>
      <c r="O109" s="11">
        <f t="shared" si="115"/>
        <v>9.06138399330924</v>
      </c>
      <c r="P109" s="11">
        <f t="shared" si="104"/>
        <v>0.0403483986940886</v>
      </c>
      <c r="Q109" s="16">
        <f t="shared" si="105"/>
        <v>0.0117010356212857</v>
      </c>
      <c r="R109" s="11">
        <f t="shared" si="106"/>
        <v>0.87929595</v>
      </c>
      <c r="S109" s="17">
        <f t="shared" si="107"/>
        <v>0.013307277966293</v>
      </c>
      <c r="T109" s="3">
        <v>0.27</v>
      </c>
      <c r="U109" s="18">
        <f t="shared" si="108"/>
        <v>0.00359296505089912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0.22709811310939</v>
      </c>
      <c r="AC109" s="25">
        <f t="shared" si="110"/>
        <v>11.2298333333333</v>
      </c>
      <c r="AD109" s="1">
        <f t="shared" si="111"/>
        <v>0.29</v>
      </c>
      <c r="AE109" s="26">
        <f t="shared" si="112"/>
        <v>3.815</v>
      </c>
      <c r="AF109" s="1">
        <f t="shared" si="113"/>
        <v>97292.9515943309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-8.7580828776129</v>
      </c>
      <c r="E110" s="13">
        <f t="shared" si="114"/>
        <v>-10.07006749625</v>
      </c>
      <c r="F110" s="9" t="s">
        <v>107</v>
      </c>
      <c r="G110" s="6">
        <v>4</v>
      </c>
      <c r="H110" s="11">
        <f t="shared" si="99"/>
        <v>-8.7580828776129</v>
      </c>
      <c r="I110" s="11">
        <f t="shared" si="100"/>
        <v>264.391917122387</v>
      </c>
      <c r="J110" s="11">
        <f t="shared" si="101"/>
        <v>0.00535048557164647</v>
      </c>
      <c r="K110" s="11">
        <f t="shared" si="102"/>
        <v>11.2298333333333</v>
      </c>
      <c r="L110" s="11">
        <f t="shared" si="103"/>
        <v>3.032055</v>
      </c>
      <c r="M110" s="6" t="s">
        <v>107</v>
      </c>
      <c r="N110" s="6"/>
      <c r="O110" s="11">
        <f t="shared" si="115"/>
        <v>12.0530905946152</v>
      </c>
      <c r="P110" s="11">
        <f t="shared" si="104"/>
        <v>0.0644898873202362</v>
      </c>
      <c r="Q110" s="16">
        <f t="shared" si="105"/>
        <v>0.0187020673228685</v>
      </c>
      <c r="R110" s="11">
        <f t="shared" si="106"/>
        <v>0.87929595</v>
      </c>
      <c r="S110" s="17">
        <f t="shared" si="107"/>
        <v>0.0212693659317645</v>
      </c>
      <c r="T110" s="3">
        <v>0.27</v>
      </c>
      <c r="U110" s="18">
        <f t="shared" si="108"/>
        <v>0.00574272880157641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0.227515812206146</v>
      </c>
      <c r="AC110" s="25">
        <f t="shared" si="110"/>
        <v>11.2298333333333</v>
      </c>
      <c r="AD110" s="1">
        <f t="shared" si="111"/>
        <v>0.29</v>
      </c>
      <c r="AE110" s="26">
        <f t="shared" si="112"/>
        <v>3.815</v>
      </c>
      <c r="AF110" s="1">
        <f t="shared" si="113"/>
        <v>97471.9014651392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-2.7173055195</v>
      </c>
      <c r="E111" s="13">
        <f t="shared" si="114"/>
        <v>-8.7580828776129</v>
      </c>
      <c r="F111" s="9" t="s">
        <v>107</v>
      </c>
      <c r="G111" s="6">
        <v>5</v>
      </c>
      <c r="H111" s="11">
        <f t="shared" si="99"/>
        <v>-2.7173055195</v>
      </c>
      <c r="I111" s="11">
        <f t="shared" si="100"/>
        <v>270.4326944805</v>
      </c>
      <c r="J111" s="11">
        <f t="shared" si="101"/>
        <v>0.0121801920715378</v>
      </c>
      <c r="K111" s="11">
        <f t="shared" si="102"/>
        <v>11.2298333333333</v>
      </c>
      <c r="L111" s="11">
        <f t="shared" si="103"/>
        <v>3.032055</v>
      </c>
      <c r="M111" s="6" t="s">
        <v>109</v>
      </c>
      <c r="N111" s="11">
        <f>(O110-P110)*$C$24/100</f>
        <v>11.3891706719302</v>
      </c>
      <c r="O111" s="11">
        <f t="shared" si="115"/>
        <v>3.63148503536475</v>
      </c>
      <c r="P111" s="11">
        <f t="shared" si="104"/>
        <v>0.0442321852356578</v>
      </c>
      <c r="Q111" s="16">
        <f t="shared" si="105"/>
        <v>0.0128273337183408</v>
      </c>
      <c r="R111" s="11">
        <f t="shared" si="106"/>
        <v>0.87929595</v>
      </c>
      <c r="S111" s="17">
        <f t="shared" si="107"/>
        <v>0.0145881869674718</v>
      </c>
      <c r="T111" s="3">
        <v>0.27</v>
      </c>
      <c r="U111" s="18">
        <f t="shared" si="108"/>
        <v>0.0039388104812174</v>
      </c>
      <c r="V111" s="3">
        <v>180.9</v>
      </c>
      <c r="W111" s="20">
        <v>6</v>
      </c>
      <c r="X111" s="20">
        <v>3</v>
      </c>
      <c r="Y111" s="20">
        <v>0.3</v>
      </c>
      <c r="Z111" s="20">
        <v>6</v>
      </c>
      <c r="AA111" s="3">
        <v>30.2</v>
      </c>
      <c r="AB111" s="2">
        <f t="shared" si="109"/>
        <v>0.227165310876501</v>
      </c>
      <c r="AC111" s="25">
        <f t="shared" si="110"/>
        <v>11.2298333333333</v>
      </c>
      <c r="AD111" s="1">
        <f t="shared" si="111"/>
        <v>0.29</v>
      </c>
      <c r="AE111" s="26">
        <f t="shared" si="112"/>
        <v>3.815</v>
      </c>
      <c r="AF111" s="1">
        <f t="shared" si="113"/>
        <v>97321.7403368407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0.692363501967742</v>
      </c>
      <c r="E112" s="13">
        <f t="shared" si="114"/>
        <v>-2.7173055195</v>
      </c>
      <c r="F112" s="9" t="s">
        <v>109</v>
      </c>
      <c r="G112" s="6">
        <v>6</v>
      </c>
      <c r="H112" s="11">
        <f t="shared" si="99"/>
        <v>0.692363501967742</v>
      </c>
      <c r="I112" s="11">
        <f t="shared" si="100"/>
        <v>273.842363501968</v>
      </c>
      <c r="J112" s="11">
        <f t="shared" si="101"/>
        <v>0.0190698858273897</v>
      </c>
      <c r="K112" s="11">
        <f t="shared" si="102"/>
        <v>11.2298333333333</v>
      </c>
      <c r="L112" s="11">
        <f t="shared" si="103"/>
        <v>3.032055</v>
      </c>
      <c r="M112" s="6" t="s">
        <v>107</v>
      </c>
      <c r="N112" s="6"/>
      <c r="O112" s="11">
        <f t="shared" si="115"/>
        <v>6.61930785012909</v>
      </c>
      <c r="P112" s="11">
        <f t="shared" si="104"/>
        <v>0.126229444958306</v>
      </c>
      <c r="Q112" s="16">
        <f t="shared" si="105"/>
        <v>0.0366065390379087</v>
      </c>
      <c r="R112" s="11">
        <f t="shared" si="106"/>
        <v>0.87929595</v>
      </c>
      <c r="S112" s="17">
        <f t="shared" si="107"/>
        <v>0.0416316474992392</v>
      </c>
      <c r="T112" s="3">
        <v>0.27</v>
      </c>
      <c r="U112" s="18">
        <f t="shared" si="108"/>
        <v>0.0112405448247946</v>
      </c>
      <c r="V112" s="3">
        <v>180.9</v>
      </c>
      <c r="W112" s="20">
        <v>6</v>
      </c>
      <c r="X112" s="20">
        <v>3</v>
      </c>
      <c r="Y112" s="20">
        <v>0.3</v>
      </c>
      <c r="Z112" s="20">
        <v>6</v>
      </c>
      <c r="AA112" s="3">
        <v>30.2</v>
      </c>
      <c r="AB112" s="2">
        <f t="shared" si="109"/>
        <v>0.228584037859458</v>
      </c>
      <c r="AC112" s="25">
        <f t="shared" si="110"/>
        <v>11.2298333333333</v>
      </c>
      <c r="AD112" s="1">
        <f t="shared" si="111"/>
        <v>0.29</v>
      </c>
      <c r="AE112" s="26">
        <f t="shared" si="112"/>
        <v>3.815</v>
      </c>
      <c r="AF112" s="1">
        <f t="shared" si="113"/>
        <v>97929.5487144115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4.9758343465</v>
      </c>
      <c r="E113" s="13">
        <f t="shared" si="114"/>
        <v>0.692363501967742</v>
      </c>
      <c r="F113" s="9" t="s">
        <v>107</v>
      </c>
      <c r="G113" s="6">
        <v>7</v>
      </c>
      <c r="H113" s="11">
        <f t="shared" si="99"/>
        <v>4.9758343465</v>
      </c>
      <c r="I113" s="11">
        <f t="shared" si="100"/>
        <v>278.1258343465</v>
      </c>
      <c r="J113" s="11">
        <f t="shared" si="101"/>
        <v>0.0329739619504424</v>
      </c>
      <c r="K113" s="11">
        <f t="shared" si="102"/>
        <v>11.2298333333333</v>
      </c>
      <c r="L113" s="11">
        <f t="shared" si="103"/>
        <v>3.032055</v>
      </c>
      <c r="M113" s="6" t="s">
        <v>107</v>
      </c>
      <c r="N113" s="6"/>
      <c r="O113" s="11">
        <f t="shared" si="115"/>
        <v>9.52513340517078</v>
      </c>
      <c r="P113" s="11">
        <f t="shared" si="104"/>
        <v>0.31408138647499</v>
      </c>
      <c r="Q113" s="16">
        <f t="shared" si="105"/>
        <v>0.091083602077747</v>
      </c>
      <c r="R113" s="11">
        <f t="shared" si="106"/>
        <v>0.87929595</v>
      </c>
      <c r="S113" s="17">
        <f t="shared" si="107"/>
        <v>0.103586968730775</v>
      </c>
      <c r="T113" s="3">
        <v>0.27</v>
      </c>
      <c r="U113" s="18">
        <f t="shared" si="108"/>
        <v>0.0279684815573092</v>
      </c>
      <c r="V113" s="3">
        <v>180.9</v>
      </c>
      <c r="W113" s="20">
        <v>6</v>
      </c>
      <c r="X113" s="20">
        <v>3</v>
      </c>
      <c r="Y113" s="20">
        <v>0.3</v>
      </c>
      <c r="Z113" s="20">
        <v>6</v>
      </c>
      <c r="AA113" s="3">
        <v>30.2</v>
      </c>
      <c r="AB113" s="2">
        <f t="shared" si="109"/>
        <v>0.231834275966585</v>
      </c>
      <c r="AC113" s="25">
        <f t="shared" si="110"/>
        <v>11.2298333333333</v>
      </c>
      <c r="AD113" s="1">
        <f t="shared" si="111"/>
        <v>0.29</v>
      </c>
      <c r="AE113" s="26">
        <f t="shared" si="112"/>
        <v>3.815</v>
      </c>
      <c r="AF113" s="1">
        <f t="shared" si="113"/>
        <v>99322.0096842413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8.15634306351613</v>
      </c>
      <c r="E114" s="13">
        <f t="shared" si="114"/>
        <v>4.9758343465</v>
      </c>
      <c r="F114" s="9" t="s">
        <v>107</v>
      </c>
      <c r="G114" s="6">
        <v>8</v>
      </c>
      <c r="H114" s="11">
        <f t="shared" si="99"/>
        <v>8.15634306351613</v>
      </c>
      <c r="I114" s="11">
        <f t="shared" si="100"/>
        <v>281.306343063516</v>
      </c>
      <c r="J114" s="11">
        <f t="shared" si="101"/>
        <v>0.0489859016273429</v>
      </c>
      <c r="K114" s="11">
        <f t="shared" si="102"/>
        <v>11.2298333333333</v>
      </c>
      <c r="L114" s="11">
        <f t="shared" si="103"/>
        <v>3.032055</v>
      </c>
      <c r="M114" s="6" t="s">
        <v>107</v>
      </c>
      <c r="N114" s="6"/>
      <c r="O114" s="11">
        <f t="shared" si="115"/>
        <v>12.2431070186958</v>
      </c>
      <c r="P114" s="11">
        <f t="shared" si="104"/>
        <v>0.599739636030864</v>
      </c>
      <c r="Q114" s="16">
        <f t="shared" si="105"/>
        <v>0.17392449444895</v>
      </c>
      <c r="R114" s="11">
        <f t="shared" si="106"/>
        <v>0.87929595</v>
      </c>
      <c r="S114" s="17">
        <f t="shared" si="107"/>
        <v>0.197799721980922</v>
      </c>
      <c r="T114" s="3">
        <v>0.27</v>
      </c>
      <c r="U114" s="18">
        <f t="shared" si="108"/>
        <v>0.0534059249348489</v>
      </c>
      <c r="V114" s="3">
        <v>180.9</v>
      </c>
      <c r="W114" s="20">
        <v>6</v>
      </c>
      <c r="X114" s="20">
        <v>3</v>
      </c>
      <c r="Y114" s="20">
        <v>0.3</v>
      </c>
      <c r="Z114" s="20">
        <v>6</v>
      </c>
      <c r="AA114" s="3">
        <v>30.2</v>
      </c>
      <c r="AB114" s="2">
        <f t="shared" si="109"/>
        <v>0.236776771214841</v>
      </c>
      <c r="AC114" s="25">
        <f t="shared" si="110"/>
        <v>11.2298333333333</v>
      </c>
      <c r="AD114" s="1">
        <f t="shared" si="111"/>
        <v>0.29</v>
      </c>
      <c r="AE114" s="26">
        <f t="shared" si="112"/>
        <v>3.815</v>
      </c>
      <c r="AF114" s="1">
        <f t="shared" si="113"/>
        <v>101439.464313695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8.21966677593548</v>
      </c>
      <c r="E115" s="13">
        <f t="shared" si="114"/>
        <v>8.15634306351613</v>
      </c>
      <c r="F115" s="9" t="s">
        <v>107</v>
      </c>
      <c r="G115" s="6">
        <v>9</v>
      </c>
      <c r="H115" s="11">
        <f t="shared" si="99"/>
        <v>8.21966677593548</v>
      </c>
      <c r="I115" s="11">
        <f t="shared" si="100"/>
        <v>281.369666775935</v>
      </c>
      <c r="J115" s="11">
        <f t="shared" si="101"/>
        <v>0.0493689812624293</v>
      </c>
      <c r="K115" s="11">
        <f t="shared" si="102"/>
        <v>11.2298333333333</v>
      </c>
      <c r="L115" s="11">
        <f t="shared" si="103"/>
        <v>3.032055</v>
      </c>
      <c r="M115" s="6" t="s">
        <v>107</v>
      </c>
      <c r="N115" s="6"/>
      <c r="O115" s="11">
        <f t="shared" si="115"/>
        <v>14.6754223826649</v>
      </c>
      <c r="P115" s="11">
        <f t="shared" si="104"/>
        <v>0.724510652628021</v>
      </c>
      <c r="Q115" s="16">
        <f t="shared" si="105"/>
        <v>0.210108089262126</v>
      </c>
      <c r="R115" s="11">
        <f t="shared" si="106"/>
        <v>0.87929595</v>
      </c>
      <c r="S115" s="17">
        <f t="shared" si="107"/>
        <v>0.238950366213021</v>
      </c>
      <c r="T115" s="3">
        <v>0.27</v>
      </c>
      <c r="U115" s="18">
        <f t="shared" si="108"/>
        <v>0.0645165988775156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09"/>
        <v>0.238935575161901</v>
      </c>
      <c r="AC115" s="25">
        <f t="shared" si="110"/>
        <v>11.2298333333333</v>
      </c>
      <c r="AD115" s="1">
        <f t="shared" si="111"/>
        <v>0.29</v>
      </c>
      <c r="AE115" s="26">
        <f t="shared" si="112"/>
        <v>3.815</v>
      </c>
      <c r="AF115" s="1">
        <f t="shared" si="113"/>
        <v>102364.335088918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5.38093618736667</v>
      </c>
      <c r="E116" s="13">
        <f t="shared" si="114"/>
        <v>8.21966677593548</v>
      </c>
      <c r="F116" s="9" t="s">
        <v>107</v>
      </c>
      <c r="G116" s="6">
        <v>10</v>
      </c>
      <c r="H116" s="11">
        <f t="shared" si="99"/>
        <v>5.38093618736667</v>
      </c>
      <c r="I116" s="11">
        <f t="shared" si="100"/>
        <v>278.530936187367</v>
      </c>
      <c r="J116" s="11">
        <f t="shared" si="101"/>
        <v>0.034696384902499</v>
      </c>
      <c r="K116" s="11">
        <f t="shared" si="102"/>
        <v>11.2298333333333</v>
      </c>
      <c r="L116" s="11">
        <f t="shared" si="103"/>
        <v>3.032055</v>
      </c>
      <c r="M116" s="6" t="s">
        <v>107</v>
      </c>
      <c r="N116" s="6"/>
      <c r="O116" s="11">
        <f t="shared" si="115"/>
        <v>16.9829667300369</v>
      </c>
      <c r="P116" s="11">
        <f t="shared" si="104"/>
        <v>0.589247550451695</v>
      </c>
      <c r="Q116" s="16">
        <f t="shared" si="105"/>
        <v>0.170881789630991</v>
      </c>
      <c r="R116" s="11">
        <f t="shared" si="106"/>
        <v>0.87929595</v>
      </c>
      <c r="S116" s="17">
        <f t="shared" si="107"/>
        <v>0.194339334362897</v>
      </c>
      <c r="T116" s="3">
        <v>0.27</v>
      </c>
      <c r="U116" s="18">
        <f t="shared" si="108"/>
        <v>0.0524716202779823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0.236595235820012</v>
      </c>
      <c r="AC116" s="25">
        <f t="shared" si="110"/>
        <v>11.2298333333333</v>
      </c>
      <c r="AD116" s="1">
        <f t="shared" si="111"/>
        <v>0.29</v>
      </c>
      <c r="AE116" s="26">
        <f t="shared" si="112"/>
        <v>3.815</v>
      </c>
      <c r="AF116" s="1">
        <f t="shared" si="113"/>
        <v>101361.691257196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-0.0970761174838711</v>
      </c>
      <c r="E117" s="13">
        <f t="shared" si="114"/>
        <v>5.38093618736667</v>
      </c>
      <c r="F117" s="9" t="s">
        <v>107</v>
      </c>
      <c r="G117" s="6">
        <v>11</v>
      </c>
      <c r="H117" s="11">
        <f t="shared" si="99"/>
        <v>-0.0970761174838711</v>
      </c>
      <c r="I117" s="11">
        <f t="shared" si="100"/>
        <v>273.052923882516</v>
      </c>
      <c r="J117" s="11">
        <f t="shared" si="101"/>
        <v>0.0172069234421481</v>
      </c>
      <c r="K117" s="11">
        <f t="shared" si="102"/>
        <v>11.2298333333333</v>
      </c>
      <c r="L117" s="11">
        <f t="shared" si="103"/>
        <v>3.032055</v>
      </c>
      <c r="M117" s="6" t="s">
        <v>109</v>
      </c>
      <c r="N117" s="11">
        <f>(O116-P116)*$C$24/100</f>
        <v>15.574033220606</v>
      </c>
      <c r="O117" s="11">
        <f t="shared" si="115"/>
        <v>3.85174095897926</v>
      </c>
      <c r="P117" s="11">
        <f t="shared" si="104"/>
        <v>0.0662766118001423</v>
      </c>
      <c r="Q117" s="16">
        <f t="shared" si="105"/>
        <v>0.0192202174220413</v>
      </c>
      <c r="R117" s="11">
        <f t="shared" si="106"/>
        <v>0.87929595</v>
      </c>
      <c r="S117" s="17">
        <f t="shared" si="107"/>
        <v>0.021858644318834</v>
      </c>
      <c r="T117" s="3">
        <v>0.27</v>
      </c>
      <c r="U117" s="18">
        <f t="shared" si="108"/>
        <v>0.00590183396608519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0.22754672633961</v>
      </c>
      <c r="AC117" s="25">
        <f t="shared" si="110"/>
        <v>11.2298333333333</v>
      </c>
      <c r="AD117" s="1">
        <f t="shared" si="111"/>
        <v>0.29</v>
      </c>
      <c r="AE117" s="26">
        <f t="shared" si="112"/>
        <v>3.815</v>
      </c>
      <c r="AF117" s="1">
        <f t="shared" si="113"/>
        <v>97485.1456407491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-8.08019286496667</v>
      </c>
      <c r="E118" s="13">
        <f t="shared" si="114"/>
        <v>-0.0970761174838711</v>
      </c>
      <c r="F118" s="9" t="s">
        <v>109</v>
      </c>
      <c r="G118" s="6">
        <v>12</v>
      </c>
      <c r="H118" s="11">
        <f t="shared" si="99"/>
        <v>-8.08019286496667</v>
      </c>
      <c r="I118" s="11">
        <f t="shared" si="100"/>
        <v>265.069807135033</v>
      </c>
      <c r="J118" s="11">
        <f t="shared" si="101"/>
        <v>0.00587889621787306</v>
      </c>
      <c r="K118" s="11">
        <f t="shared" si="102"/>
        <v>11.2298333333333</v>
      </c>
      <c r="L118" s="11">
        <f t="shared" si="103"/>
        <v>3.032055</v>
      </c>
      <c r="M118" s="6" t="s">
        <v>107</v>
      </c>
      <c r="N118" s="6"/>
      <c r="O118" s="11">
        <f t="shared" si="115"/>
        <v>6.81751934717912</v>
      </c>
      <c r="P118" s="11">
        <f t="shared" si="104"/>
        <v>0.0400794887054078</v>
      </c>
      <c r="Q118" s="16">
        <f t="shared" si="105"/>
        <v>0.0116230517245682</v>
      </c>
      <c r="R118" s="11">
        <f t="shared" si="106"/>
        <v>0.87929595</v>
      </c>
      <c r="S118" s="17">
        <f t="shared" si="107"/>
        <v>0.0132185889455857</v>
      </c>
      <c r="T118" s="3">
        <v>0.27</v>
      </c>
      <c r="U118" s="18">
        <f t="shared" si="108"/>
        <v>0.00356901901530813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0.227093460394674</v>
      </c>
      <c r="AC118" s="25">
        <f t="shared" si="110"/>
        <v>11.2298333333333</v>
      </c>
      <c r="AD118" s="1">
        <f t="shared" si="111"/>
        <v>0.29</v>
      </c>
      <c r="AE118" s="26">
        <f t="shared" si="112"/>
        <v>3.815</v>
      </c>
      <c r="AF118" s="1">
        <f t="shared" si="113"/>
        <v>97290.9582869389</v>
      </c>
      <c r="AG118" s="1">
        <f>SUM(AF107:AF118)</f>
        <v>1183525.29670637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-9.41541021877419</v>
      </c>
      <c r="E119" s="13">
        <f t="shared" si="114"/>
        <v>-8.08019286496667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-7.9</v>
      </c>
      <c r="E123" s="9"/>
      <c r="F123" s="9"/>
      <c r="G123" s="6">
        <v>1</v>
      </c>
      <c r="H123" s="11">
        <f t="shared" ref="H123:H134" si="116">E124</f>
        <v>-7.9</v>
      </c>
      <c r="I123" s="11">
        <f t="shared" ref="I123:I134" si="117">H123+273.15</f>
        <v>265.25</v>
      </c>
      <c r="J123" s="11">
        <f t="shared" ref="J123:J134" si="118">EXP(($C$18*(I123-$C$16))/($C$19*I123*$C$16))</f>
        <v>0.00602744305978209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0.00314162387161962</v>
      </c>
      <c r="Q123" s="16">
        <f t="shared" ref="Q123:Q134" si="122">P123*$B$125</f>
        <v>0.000816822206621102</v>
      </c>
      <c r="R123" s="11">
        <f t="shared" ref="R123:R134" si="123">L123*$B$125</f>
        <v>0.1355172</v>
      </c>
      <c r="S123" s="17">
        <f t="shared" ref="S123:S134" si="124">Q123/R123</f>
        <v>0.00602744305978209</v>
      </c>
      <c r="T123" s="3">
        <v>0.01</v>
      </c>
      <c r="U123" s="18">
        <f t="shared" ref="U123:U134" si="125">S123*T123</f>
        <v>6.02744305978209e-5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0.00555027443059782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>$E$10/12</f>
        <v>0.0583333333333333</v>
      </c>
      <c r="AX123" s="1">
        <f t="shared" ref="AX123:AX134" si="131">AW123*10000*AV123*0.67*AU123*AT123</f>
        <v>29.3968281567544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-13.5020892177742</v>
      </c>
      <c r="E124" s="13">
        <f t="shared" ref="E124:E135" si="132">D123</f>
        <v>-7.9</v>
      </c>
      <c r="F124" s="9" t="s">
        <v>107</v>
      </c>
      <c r="G124" s="6">
        <v>2</v>
      </c>
      <c r="H124" s="11">
        <f t="shared" si="116"/>
        <v>-13.5020892177742</v>
      </c>
      <c r="I124" s="11">
        <f t="shared" si="117"/>
        <v>259.647910782226</v>
      </c>
      <c r="J124" s="11">
        <f t="shared" si="118"/>
        <v>0.00273005619492886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3">L124+O123-P123-N124</f>
        <v>1.03929837612838</v>
      </c>
      <c r="P124" s="11">
        <f t="shared" si="121"/>
        <v>0.00283734297012879</v>
      </c>
      <c r="Q124" s="16">
        <f t="shared" si="122"/>
        <v>0.000737709172233486</v>
      </c>
      <c r="R124" s="11">
        <f t="shared" si="123"/>
        <v>0.1355172</v>
      </c>
      <c r="S124" s="17">
        <f t="shared" si="124"/>
        <v>0.00544365713159278</v>
      </c>
      <c r="T124" s="3">
        <v>0.01</v>
      </c>
      <c r="U124" s="18">
        <f t="shared" si="125"/>
        <v>5.44365713159278e-5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0.00554443657131593</v>
      </c>
      <c r="AU124" s="25">
        <f t="shared" si="129"/>
        <v>52.122</v>
      </c>
      <c r="AV124" s="1">
        <f t="shared" si="130"/>
        <v>0.26</v>
      </c>
      <c r="AW124" s="2">
        <f t="shared" ref="AW124:AW134" si="134">$E$10/12</f>
        <v>0.0583333333333333</v>
      </c>
      <c r="AX124" s="1">
        <f t="shared" si="131"/>
        <v>29.3659081458146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-10.07006749625</v>
      </c>
      <c r="E125" s="13">
        <f t="shared" si="132"/>
        <v>-13.5020892177742</v>
      </c>
      <c r="F125" s="9" t="s">
        <v>107</v>
      </c>
      <c r="G125" s="6">
        <v>3</v>
      </c>
      <c r="H125" s="11">
        <f t="shared" si="116"/>
        <v>-10.07006749625</v>
      </c>
      <c r="I125" s="11">
        <f t="shared" si="117"/>
        <v>263.07993250375</v>
      </c>
      <c r="J125" s="11">
        <f t="shared" si="118"/>
        <v>0.00445278543806124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3"/>
        <v>1.55768103315825</v>
      </c>
      <c r="P125" s="11">
        <f t="shared" si="121"/>
        <v>0.00693601942159125</v>
      </c>
      <c r="Q125" s="16">
        <f t="shared" si="122"/>
        <v>0.00180336504961373</v>
      </c>
      <c r="R125" s="11">
        <f t="shared" si="123"/>
        <v>0.1355172</v>
      </c>
      <c r="S125" s="17">
        <f t="shared" si="124"/>
        <v>0.013307277966293</v>
      </c>
      <c r="T125" s="3">
        <v>0.01</v>
      </c>
      <c r="U125" s="18">
        <f t="shared" si="125"/>
        <v>0.00013307277966293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0.00562307277966293</v>
      </c>
      <c r="AU125" s="25">
        <f t="shared" si="129"/>
        <v>52.122</v>
      </c>
      <c r="AV125" s="1">
        <f t="shared" si="130"/>
        <v>0.26</v>
      </c>
      <c r="AW125" s="2">
        <f t="shared" si="134"/>
        <v>0.0583333333333333</v>
      </c>
      <c r="AX125" s="1">
        <f t="shared" si="131"/>
        <v>29.7824019845574</v>
      </c>
    </row>
    <row r="126" s="1" customFormat="1" spans="1:50">
      <c r="A126" s="6"/>
      <c r="B126" s="6"/>
      <c r="C126" s="9">
        <v>3</v>
      </c>
      <c r="D126" s="12">
        <v>-8.7580828776129</v>
      </c>
      <c r="E126" s="13">
        <f t="shared" si="132"/>
        <v>-10.07006749625</v>
      </c>
      <c r="F126" s="9" t="s">
        <v>107</v>
      </c>
      <c r="G126" s="6">
        <v>4</v>
      </c>
      <c r="H126" s="11">
        <f t="shared" si="116"/>
        <v>-8.7580828776129</v>
      </c>
      <c r="I126" s="11">
        <f t="shared" si="117"/>
        <v>264.391917122387</v>
      </c>
      <c r="J126" s="11">
        <f t="shared" si="118"/>
        <v>0.00535048557164647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3"/>
        <v>2.07196501373666</v>
      </c>
      <c r="P126" s="11">
        <f t="shared" si="121"/>
        <v>0.0110860189109543</v>
      </c>
      <c r="Q126" s="16">
        <f t="shared" si="122"/>
        <v>0.00288236491684811</v>
      </c>
      <c r="R126" s="11">
        <f t="shared" si="123"/>
        <v>0.1355172</v>
      </c>
      <c r="S126" s="17">
        <f t="shared" si="124"/>
        <v>0.0212693659317645</v>
      </c>
      <c r="T126" s="3">
        <v>0.01</v>
      </c>
      <c r="U126" s="18">
        <f t="shared" si="125"/>
        <v>0.000212693659317645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0.00570269365931764</v>
      </c>
      <c r="AU126" s="25">
        <f t="shared" si="129"/>
        <v>52.122</v>
      </c>
      <c r="AV126" s="1">
        <f t="shared" si="130"/>
        <v>0.26</v>
      </c>
      <c r="AW126" s="2">
        <f t="shared" si="134"/>
        <v>0.0583333333333333</v>
      </c>
      <c r="AX126" s="1">
        <f t="shared" si="131"/>
        <v>30.2041110993348</v>
      </c>
    </row>
    <row r="127" s="1" customFormat="1" spans="1:50">
      <c r="A127" s="6"/>
      <c r="B127" s="6"/>
      <c r="C127" s="9">
        <v>4</v>
      </c>
      <c r="D127" s="12">
        <v>-2.7173055195</v>
      </c>
      <c r="E127" s="13">
        <f t="shared" si="132"/>
        <v>-8.7580828776129</v>
      </c>
      <c r="F127" s="9" t="s">
        <v>107</v>
      </c>
      <c r="G127" s="6">
        <v>5</v>
      </c>
      <c r="H127" s="11">
        <f t="shared" si="116"/>
        <v>-2.7173055195</v>
      </c>
      <c r="I127" s="11">
        <f t="shared" si="117"/>
        <v>270.4326944805</v>
      </c>
      <c r="J127" s="11">
        <f t="shared" si="118"/>
        <v>0.0121801920715378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1.95783504508442</v>
      </c>
      <c r="O127" s="11">
        <f t="shared" si="133"/>
        <v>0.624263949741285</v>
      </c>
      <c r="P127" s="11">
        <f t="shared" si="121"/>
        <v>0.00760365481118567</v>
      </c>
      <c r="Q127" s="16">
        <f t="shared" si="122"/>
        <v>0.00197695025090827</v>
      </c>
      <c r="R127" s="11">
        <f t="shared" si="123"/>
        <v>0.1355172</v>
      </c>
      <c r="S127" s="17">
        <f t="shared" si="124"/>
        <v>0.0145881869674718</v>
      </c>
      <c r="T127" s="3">
        <v>0.01</v>
      </c>
      <c r="U127" s="18">
        <f t="shared" si="125"/>
        <v>0.000145881869674718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0.001</v>
      </c>
      <c r="AF127" s="3">
        <v>0.49</v>
      </c>
      <c r="AG127" s="18">
        <f t="shared" si="126"/>
        <v>0.00049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0.00563588186967472</v>
      </c>
      <c r="AU127" s="25">
        <f t="shared" si="129"/>
        <v>52.122</v>
      </c>
      <c r="AV127" s="1">
        <f t="shared" si="130"/>
        <v>0.26</v>
      </c>
      <c r="AW127" s="2">
        <f t="shared" si="134"/>
        <v>0.0583333333333333</v>
      </c>
      <c r="AX127" s="1">
        <f t="shared" si="131"/>
        <v>29.8502448673966</v>
      </c>
    </row>
    <row r="128" s="1" customFormat="1" spans="1:50">
      <c r="A128" s="6"/>
      <c r="B128" s="6"/>
      <c r="C128" s="9">
        <v>5</v>
      </c>
      <c r="D128" s="12">
        <v>0.692363501967742</v>
      </c>
      <c r="E128" s="13">
        <f t="shared" si="132"/>
        <v>-2.7173055195</v>
      </c>
      <c r="F128" s="9" t="s">
        <v>109</v>
      </c>
      <c r="G128" s="6">
        <v>6</v>
      </c>
      <c r="H128" s="11">
        <f t="shared" si="116"/>
        <v>0.692363501967742</v>
      </c>
      <c r="I128" s="11">
        <f t="shared" si="117"/>
        <v>273.842363501968</v>
      </c>
      <c r="J128" s="11">
        <f t="shared" si="118"/>
        <v>0.0190698858273897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3"/>
        <v>1.1378802949301</v>
      </c>
      <c r="P128" s="11">
        <f t="shared" si="121"/>
        <v>0.0216992473095535</v>
      </c>
      <c r="Q128" s="16">
        <f t="shared" si="122"/>
        <v>0.0056418043004839</v>
      </c>
      <c r="R128" s="11">
        <f t="shared" si="123"/>
        <v>0.1355172</v>
      </c>
      <c r="S128" s="17">
        <f t="shared" si="124"/>
        <v>0.0416316474992392</v>
      </c>
      <c r="T128" s="3">
        <v>0.01</v>
      </c>
      <c r="U128" s="18">
        <f t="shared" si="125"/>
        <v>0.000416316474992392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0.001</v>
      </c>
      <c r="AF128" s="3">
        <v>0.49</v>
      </c>
      <c r="AG128" s="18">
        <f t="shared" si="126"/>
        <v>0.00049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0.00590631647499239</v>
      </c>
      <c r="AU128" s="25">
        <f t="shared" si="129"/>
        <v>52.122</v>
      </c>
      <c r="AV128" s="1">
        <f t="shared" si="130"/>
        <v>0.26</v>
      </c>
      <c r="AW128" s="2">
        <f t="shared" si="134"/>
        <v>0.0583333333333333</v>
      </c>
      <c r="AX128" s="1">
        <f t="shared" si="131"/>
        <v>31.2825919917725</v>
      </c>
    </row>
    <row r="129" s="1" customFormat="1" spans="1:50">
      <c r="A129" s="6"/>
      <c r="B129" s="6"/>
      <c r="C129" s="9">
        <v>6</v>
      </c>
      <c r="D129" s="12">
        <v>4.9758343465</v>
      </c>
      <c r="E129" s="13">
        <f t="shared" si="132"/>
        <v>0.692363501967742</v>
      </c>
      <c r="F129" s="9" t="s">
        <v>107</v>
      </c>
      <c r="G129" s="6">
        <v>7</v>
      </c>
      <c r="H129" s="11">
        <f t="shared" si="116"/>
        <v>4.9758343465</v>
      </c>
      <c r="I129" s="11">
        <f t="shared" si="117"/>
        <v>278.1258343465</v>
      </c>
      <c r="J129" s="11">
        <f t="shared" si="118"/>
        <v>0.0329739619504424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3"/>
        <v>1.63740104762055</v>
      </c>
      <c r="P129" s="11">
        <f t="shared" si="121"/>
        <v>0.0539915998418545</v>
      </c>
      <c r="Q129" s="16">
        <f t="shared" si="122"/>
        <v>0.0140378159588822</v>
      </c>
      <c r="R129" s="11">
        <f t="shared" si="123"/>
        <v>0.1355172</v>
      </c>
      <c r="S129" s="17">
        <f t="shared" si="124"/>
        <v>0.103586968730775</v>
      </c>
      <c r="T129" s="3">
        <v>0.01</v>
      </c>
      <c r="U129" s="18">
        <f t="shared" si="125"/>
        <v>0.00103586968730775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0.001</v>
      </c>
      <c r="AF129" s="3">
        <v>0.49</v>
      </c>
      <c r="AG129" s="18">
        <f t="shared" si="126"/>
        <v>0.00049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</v>
      </c>
      <c r="AR129" s="3">
        <v>0.5</v>
      </c>
      <c r="AS129" s="3">
        <f t="shared" si="127"/>
        <v>0.005</v>
      </c>
      <c r="AT129" s="2">
        <f t="shared" si="128"/>
        <v>0.00652586968730775</v>
      </c>
      <c r="AU129" s="25">
        <f t="shared" si="129"/>
        <v>52.122</v>
      </c>
      <c r="AV129" s="1">
        <f t="shared" si="130"/>
        <v>0.26</v>
      </c>
      <c r="AW129" s="2">
        <f t="shared" si="134"/>
        <v>0.0583333333333333</v>
      </c>
      <c r="AX129" s="1">
        <f t="shared" si="131"/>
        <v>34.5640332149298</v>
      </c>
    </row>
    <row r="130" s="1" customFormat="1" spans="1:50">
      <c r="A130" s="6"/>
      <c r="B130" s="6"/>
      <c r="C130" s="9">
        <v>7</v>
      </c>
      <c r="D130" s="12">
        <v>8.15634306351613</v>
      </c>
      <c r="E130" s="13">
        <f t="shared" si="132"/>
        <v>4.9758343465</v>
      </c>
      <c r="F130" s="9" t="s">
        <v>107</v>
      </c>
      <c r="G130" s="6">
        <v>8</v>
      </c>
      <c r="H130" s="11">
        <f t="shared" si="116"/>
        <v>8.15634306351613</v>
      </c>
      <c r="I130" s="11">
        <f t="shared" si="117"/>
        <v>281.306343063516</v>
      </c>
      <c r="J130" s="11">
        <f t="shared" si="118"/>
        <v>0.0489859016273429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3"/>
        <v>2.10462944777869</v>
      </c>
      <c r="P130" s="11">
        <f t="shared" si="121"/>
        <v>0.103097171090896</v>
      </c>
      <c r="Q130" s="16">
        <f t="shared" si="122"/>
        <v>0.026805264483633</v>
      </c>
      <c r="R130" s="11">
        <f t="shared" si="123"/>
        <v>0.1355172</v>
      </c>
      <c r="S130" s="17">
        <f t="shared" si="124"/>
        <v>0.197799721980922</v>
      </c>
      <c r="T130" s="3">
        <v>0.01</v>
      </c>
      <c r="U130" s="18">
        <f t="shared" si="125"/>
        <v>0.00197799721980922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0.001</v>
      </c>
      <c r="AF130" s="3">
        <v>0.49</v>
      </c>
      <c r="AG130" s="18">
        <f t="shared" si="126"/>
        <v>0.00049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</v>
      </c>
      <c r="AR130" s="3">
        <v>0.5</v>
      </c>
      <c r="AS130" s="3">
        <f t="shared" si="127"/>
        <v>0.005</v>
      </c>
      <c r="AT130" s="2">
        <f t="shared" si="128"/>
        <v>0.00746799721980922</v>
      </c>
      <c r="AU130" s="25">
        <f t="shared" si="129"/>
        <v>52.122</v>
      </c>
      <c r="AV130" s="1">
        <f t="shared" si="130"/>
        <v>0.26</v>
      </c>
      <c r="AW130" s="2">
        <f t="shared" si="134"/>
        <v>0.0583333333333333</v>
      </c>
      <c r="AX130" s="1">
        <f t="shared" si="131"/>
        <v>39.5539776800199</v>
      </c>
    </row>
    <row r="131" s="1" customFormat="1" spans="1:50">
      <c r="A131" s="6"/>
      <c r="B131" s="6"/>
      <c r="C131" s="9">
        <v>8</v>
      </c>
      <c r="D131" s="12">
        <v>8.21966677593548</v>
      </c>
      <c r="E131" s="13">
        <f t="shared" si="132"/>
        <v>8.15634306351613</v>
      </c>
      <c r="F131" s="9" t="s">
        <v>107</v>
      </c>
      <c r="G131" s="6">
        <v>9</v>
      </c>
      <c r="H131" s="11">
        <f t="shared" si="116"/>
        <v>8.21966677593548</v>
      </c>
      <c r="I131" s="11">
        <f t="shared" si="117"/>
        <v>281.369666775935</v>
      </c>
      <c r="J131" s="11">
        <f t="shared" si="118"/>
        <v>0.0493689812624293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3"/>
        <v>2.5227522766878</v>
      </c>
      <c r="P131" s="11">
        <f t="shared" si="121"/>
        <v>0.124545709877551</v>
      </c>
      <c r="Q131" s="16">
        <f t="shared" si="122"/>
        <v>0.0323818845681632</v>
      </c>
      <c r="R131" s="11">
        <f t="shared" si="123"/>
        <v>0.1355172</v>
      </c>
      <c r="S131" s="17">
        <f t="shared" si="124"/>
        <v>0.238950366213021</v>
      </c>
      <c r="T131" s="3">
        <v>0.01</v>
      </c>
      <c r="U131" s="18">
        <f t="shared" si="125"/>
        <v>0.00238950366213021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6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0.00787950366213021</v>
      </c>
      <c r="AU131" s="25">
        <f t="shared" si="129"/>
        <v>52.122</v>
      </c>
      <c r="AV131" s="1">
        <f t="shared" si="130"/>
        <v>0.26</v>
      </c>
      <c r="AW131" s="2">
        <f t="shared" si="134"/>
        <v>0.0583333333333333</v>
      </c>
      <c r="AX131" s="1">
        <f t="shared" si="131"/>
        <v>41.7335066963904</v>
      </c>
    </row>
    <row r="132" s="1" customFormat="1" spans="1:50">
      <c r="A132" s="6"/>
      <c r="B132" s="6"/>
      <c r="C132" s="9">
        <v>9</v>
      </c>
      <c r="D132" s="12">
        <v>5.38093618736667</v>
      </c>
      <c r="E132" s="13">
        <f t="shared" si="132"/>
        <v>8.21966677593548</v>
      </c>
      <c r="F132" s="9" t="s">
        <v>107</v>
      </c>
      <c r="G132" s="6">
        <v>10</v>
      </c>
      <c r="H132" s="11">
        <f t="shared" si="116"/>
        <v>5.38093618736667</v>
      </c>
      <c r="I132" s="11">
        <f t="shared" si="117"/>
        <v>278.530936187367</v>
      </c>
      <c r="J132" s="11">
        <f t="shared" si="118"/>
        <v>0.034696384902499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3"/>
        <v>2.91942656681024</v>
      </c>
      <c r="P132" s="11">
        <f t="shared" si="121"/>
        <v>0.101293547856629</v>
      </c>
      <c r="Q132" s="16">
        <f t="shared" si="122"/>
        <v>0.0263363224427236</v>
      </c>
      <c r="R132" s="11">
        <f t="shared" si="123"/>
        <v>0.1355172</v>
      </c>
      <c r="S132" s="17">
        <f t="shared" si="124"/>
        <v>0.194339334362897</v>
      </c>
      <c r="T132" s="3">
        <v>0.01</v>
      </c>
      <c r="U132" s="18">
        <f t="shared" si="125"/>
        <v>0.00194339334362897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0.00743339334362897</v>
      </c>
      <c r="AU132" s="25">
        <f t="shared" si="129"/>
        <v>52.122</v>
      </c>
      <c r="AV132" s="1">
        <f t="shared" si="130"/>
        <v>0.26</v>
      </c>
      <c r="AW132" s="2">
        <f t="shared" si="134"/>
        <v>0.0583333333333333</v>
      </c>
      <c r="AX132" s="1">
        <f t="shared" si="131"/>
        <v>39.3706994990311</v>
      </c>
    </row>
    <row r="133" s="1" customFormat="1" spans="1:50">
      <c r="A133" s="6"/>
      <c r="B133" s="6"/>
      <c r="C133" s="9">
        <v>10</v>
      </c>
      <c r="D133" s="12">
        <v>-0.0970761174838711</v>
      </c>
      <c r="E133" s="13">
        <f t="shared" si="132"/>
        <v>5.38093618736667</v>
      </c>
      <c r="F133" s="9" t="s">
        <v>107</v>
      </c>
      <c r="G133" s="6">
        <v>11</v>
      </c>
      <c r="H133" s="11">
        <f t="shared" si="116"/>
        <v>-0.0970761174838711</v>
      </c>
      <c r="I133" s="11">
        <f t="shared" si="117"/>
        <v>273.052923882516</v>
      </c>
      <c r="J133" s="11">
        <f t="shared" si="118"/>
        <v>0.0172069234421481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2.67722636800593</v>
      </c>
      <c r="O133" s="11">
        <f t="shared" si="133"/>
        <v>0.662126650947681</v>
      </c>
      <c r="P133" s="11">
        <f t="shared" si="121"/>
        <v>0.0113931625918627</v>
      </c>
      <c r="Q133" s="16">
        <f t="shared" si="122"/>
        <v>0.00296222227388429</v>
      </c>
      <c r="R133" s="11">
        <f t="shared" si="123"/>
        <v>0.1355172</v>
      </c>
      <c r="S133" s="17">
        <f t="shared" si="124"/>
        <v>0.021858644318834</v>
      </c>
      <c r="T133" s="3">
        <v>0.01</v>
      </c>
      <c r="U133" s="18">
        <f t="shared" si="125"/>
        <v>0.00021858644318834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0.00570858644318834</v>
      </c>
      <c r="AU133" s="25">
        <f t="shared" si="129"/>
        <v>52.122</v>
      </c>
      <c r="AV133" s="1">
        <f t="shared" si="130"/>
        <v>0.26</v>
      </c>
      <c r="AW133" s="2">
        <f t="shared" si="134"/>
        <v>0.0583333333333333</v>
      </c>
      <c r="AX133" s="1">
        <f t="shared" si="131"/>
        <v>30.2353220163764</v>
      </c>
    </row>
    <row r="134" s="1" customFormat="1" spans="1:51">
      <c r="A134" s="6"/>
      <c r="B134" s="6"/>
      <c r="C134" s="9">
        <v>11</v>
      </c>
      <c r="D134" s="12">
        <v>-8.08019286496667</v>
      </c>
      <c r="E134" s="13">
        <f t="shared" si="132"/>
        <v>-0.0970761174838711</v>
      </c>
      <c r="F134" s="9" t="s">
        <v>109</v>
      </c>
      <c r="G134" s="6">
        <v>12</v>
      </c>
      <c r="H134" s="11">
        <f t="shared" si="116"/>
        <v>-8.08019286496667</v>
      </c>
      <c r="I134" s="11">
        <f t="shared" si="117"/>
        <v>265.069807135033</v>
      </c>
      <c r="J134" s="11">
        <f t="shared" si="118"/>
        <v>0.00587889621787306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3"/>
        <v>1.17195348835582</v>
      </c>
      <c r="P134" s="11">
        <f t="shared" si="121"/>
        <v>0.00688979293021817</v>
      </c>
      <c r="Q134" s="16">
        <f t="shared" si="122"/>
        <v>0.00179134616185672</v>
      </c>
      <c r="R134" s="11">
        <f t="shared" si="123"/>
        <v>0.1355172</v>
      </c>
      <c r="S134" s="17">
        <f t="shared" si="124"/>
        <v>0.0132185889455857</v>
      </c>
      <c r="T134" s="3">
        <v>0.01</v>
      </c>
      <c r="U134" s="18">
        <f t="shared" si="125"/>
        <v>0.000132185889455857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0.00562218588945586</v>
      </c>
      <c r="AU134" s="25">
        <f t="shared" si="129"/>
        <v>52.122</v>
      </c>
      <c r="AV134" s="1">
        <f t="shared" si="130"/>
        <v>0.26</v>
      </c>
      <c r="AW134" s="2">
        <f t="shared" si="134"/>
        <v>0.0583333333333333</v>
      </c>
      <c r="AX134" s="1">
        <f t="shared" si="131"/>
        <v>29.7777046025923</v>
      </c>
      <c r="AY134" s="1">
        <f>SUM(AX123:AX134)</f>
        <v>395.11732995497</v>
      </c>
    </row>
    <row r="135" s="1" customFormat="1" spans="1:46">
      <c r="A135" s="6"/>
      <c r="B135" s="6"/>
      <c r="C135" s="9">
        <v>12</v>
      </c>
      <c r="D135" s="12">
        <v>-9.41541021877419</v>
      </c>
      <c r="E135" s="13">
        <f t="shared" si="132"/>
        <v>-8.08019286496667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-7.9</v>
      </c>
      <c r="E139" s="9"/>
      <c r="F139" s="9"/>
      <c r="G139" s="6">
        <v>1</v>
      </c>
      <c r="H139" s="11">
        <f t="shared" ref="H139:H150" si="135">E140</f>
        <v>-7.9</v>
      </c>
      <c r="I139" s="11">
        <f t="shared" ref="I139:I150" si="136">H139+273.15</f>
        <v>265.25</v>
      </c>
      <c r="J139" s="11">
        <f t="shared" ref="J139:J150" si="137">EXP(($C$18*(I139-$C$16))/($C$19*I139*$C$16))</f>
        <v>0.00602744305978209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0.00171601303911996</v>
      </c>
      <c r="Q139" s="16">
        <f t="shared" ref="Q139:Q150" si="141">P139*$B$125</f>
        <v>0.00044616339017119</v>
      </c>
      <c r="R139" s="11">
        <f t="shared" ref="R139:R150" si="142">L139*$B$125</f>
        <v>0.074022</v>
      </c>
      <c r="S139" s="17">
        <f t="shared" ref="S139:S150" si="143">Q139/R139</f>
        <v>0.00602744305978209</v>
      </c>
      <c r="T139" s="3">
        <v>0.01</v>
      </c>
      <c r="U139" s="18">
        <f t="shared" ref="U139:U150" si="144">S139*T139</f>
        <v>6.02744305978209e-5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0.00555027443059782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>$E$11/12</f>
        <v>0.55</v>
      </c>
      <c r="AX139" s="1">
        <f t="shared" ref="AX139:AX150" si="150">AW139*10000*AV139*0.67*AU139*AT139</f>
        <v>151.395429522781</v>
      </c>
      <c r="AZ139" s="2">
        <f>$E$12/12</f>
        <v>0.116666666666667</v>
      </c>
      <c r="BA139" s="1">
        <f t="shared" ref="BA139:BA150" si="151">AZ139*10000*AV139*0.67*AU139*AT139</f>
        <v>32.1141820199838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-13.5020892177742</v>
      </c>
      <c r="E140" s="13">
        <f t="shared" ref="E140:E151" si="152">D139</f>
        <v>-7.9</v>
      </c>
      <c r="F140" s="9" t="s">
        <v>107</v>
      </c>
      <c r="G140" s="6">
        <v>2</v>
      </c>
      <c r="H140" s="11">
        <f t="shared" si="135"/>
        <v>-13.5020892177742</v>
      </c>
      <c r="I140" s="11">
        <f t="shared" si="136"/>
        <v>259.647910782226</v>
      </c>
      <c r="J140" s="11">
        <f t="shared" si="137"/>
        <v>0.00273005619492886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3">L140+O139-P139-N140</f>
        <v>0.56768398696088</v>
      </c>
      <c r="P140" s="11">
        <f t="shared" si="140"/>
        <v>0.00154980918536447</v>
      </c>
      <c r="Q140" s="16">
        <f t="shared" si="141"/>
        <v>0.000402950388194761</v>
      </c>
      <c r="R140" s="11">
        <f t="shared" si="142"/>
        <v>0.074022</v>
      </c>
      <c r="S140" s="17">
        <f t="shared" si="143"/>
        <v>0.00544365713159278</v>
      </c>
      <c r="T140" s="3">
        <v>0.01</v>
      </c>
      <c r="U140" s="18">
        <f t="shared" si="144"/>
        <v>5.44365713159278e-5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0.00554443657131593</v>
      </c>
      <c r="AU140" s="25">
        <f t="shared" si="148"/>
        <v>28.47</v>
      </c>
      <c r="AV140" s="1">
        <f t="shared" si="149"/>
        <v>0.26</v>
      </c>
      <c r="AW140" s="2">
        <f t="shared" ref="AW140:AW150" si="154">$E$11/12</f>
        <v>0.55</v>
      </c>
      <c r="AX140" s="1">
        <f t="shared" si="150"/>
        <v>151.236189610498</v>
      </c>
      <c r="AZ140" s="2">
        <f t="shared" ref="AZ140:AZ150" si="155">$E$12/12</f>
        <v>0.116666666666667</v>
      </c>
      <c r="BA140" s="1">
        <f t="shared" si="151"/>
        <v>32.0804038567722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-10.07006749625</v>
      </c>
      <c r="E141" s="13">
        <f t="shared" si="152"/>
        <v>-13.5020892177742</v>
      </c>
      <c r="F141" s="9" t="s">
        <v>107</v>
      </c>
      <c r="G141" s="6">
        <v>3</v>
      </c>
      <c r="H141" s="11">
        <f t="shared" si="135"/>
        <v>-10.07006749625</v>
      </c>
      <c r="I141" s="11">
        <f t="shared" si="136"/>
        <v>263.07993250375</v>
      </c>
      <c r="J141" s="11">
        <f t="shared" si="137"/>
        <v>0.00445278543806124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3"/>
        <v>0.850834177775516</v>
      </c>
      <c r="P141" s="11">
        <f t="shared" si="140"/>
        <v>0.00378858203700363</v>
      </c>
      <c r="Q141" s="16">
        <f t="shared" si="141"/>
        <v>0.000985031329620943</v>
      </c>
      <c r="R141" s="11">
        <f t="shared" si="142"/>
        <v>0.074022</v>
      </c>
      <c r="S141" s="17">
        <f t="shared" si="143"/>
        <v>0.013307277966293</v>
      </c>
      <c r="T141" s="3">
        <v>0.01</v>
      </c>
      <c r="U141" s="18">
        <f t="shared" si="144"/>
        <v>0.00013307277966293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0.00562307277966293</v>
      </c>
      <c r="AU141" s="25">
        <f t="shared" si="148"/>
        <v>28.47</v>
      </c>
      <c r="AV141" s="1">
        <f t="shared" si="149"/>
        <v>0.26</v>
      </c>
      <c r="AW141" s="2">
        <f t="shared" si="154"/>
        <v>0.55</v>
      </c>
      <c r="AX141" s="1">
        <f t="shared" si="150"/>
        <v>153.381157879653</v>
      </c>
      <c r="AZ141" s="2">
        <f t="shared" si="155"/>
        <v>0.116666666666667</v>
      </c>
      <c r="BA141" s="1">
        <f t="shared" si="151"/>
        <v>32.535397125987</v>
      </c>
    </row>
    <row r="142" s="1" customFormat="1" spans="1:53">
      <c r="A142" s="6"/>
      <c r="B142" s="6"/>
      <c r="C142" s="9">
        <v>3</v>
      </c>
      <c r="D142" s="12">
        <v>-8.7580828776129</v>
      </c>
      <c r="E142" s="13">
        <f t="shared" si="152"/>
        <v>-10.07006749625</v>
      </c>
      <c r="F142" s="9" t="s">
        <v>107</v>
      </c>
      <c r="G142" s="6">
        <v>4</v>
      </c>
      <c r="H142" s="11">
        <f t="shared" si="135"/>
        <v>-8.7580828776129</v>
      </c>
      <c r="I142" s="11">
        <f t="shared" si="136"/>
        <v>264.391917122387</v>
      </c>
      <c r="J142" s="11">
        <f t="shared" si="137"/>
        <v>0.00535048557164647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3"/>
        <v>1.13174559573851</v>
      </c>
      <c r="P142" s="11">
        <f t="shared" si="140"/>
        <v>0.00605538848077335</v>
      </c>
      <c r="Q142" s="16">
        <f t="shared" si="141"/>
        <v>0.00157440100500107</v>
      </c>
      <c r="R142" s="11">
        <f t="shared" si="142"/>
        <v>0.074022</v>
      </c>
      <c r="S142" s="17">
        <f t="shared" si="143"/>
        <v>0.0212693659317645</v>
      </c>
      <c r="T142" s="3">
        <v>0.01</v>
      </c>
      <c r="U142" s="18">
        <f t="shared" si="144"/>
        <v>0.000212693659317645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0.00570269365931764</v>
      </c>
      <c r="AU142" s="25">
        <f t="shared" si="148"/>
        <v>28.47</v>
      </c>
      <c r="AV142" s="1">
        <f t="shared" si="149"/>
        <v>0.26</v>
      </c>
      <c r="AW142" s="2">
        <f t="shared" si="154"/>
        <v>0.55</v>
      </c>
      <c r="AX142" s="1">
        <f t="shared" si="150"/>
        <v>155.552985133429</v>
      </c>
      <c r="AZ142" s="2">
        <f t="shared" si="155"/>
        <v>0.116666666666667</v>
      </c>
      <c r="BA142" s="1">
        <f t="shared" si="151"/>
        <v>32.9960877555758</v>
      </c>
    </row>
    <row r="143" s="1" customFormat="1" spans="1:53">
      <c r="A143" s="6"/>
      <c r="B143" s="6"/>
      <c r="C143" s="9">
        <v>4</v>
      </c>
      <c r="D143" s="12">
        <v>-2.7173055195</v>
      </c>
      <c r="E143" s="13">
        <f t="shared" si="152"/>
        <v>-8.7580828776129</v>
      </c>
      <c r="F143" s="9" t="s">
        <v>107</v>
      </c>
      <c r="G143" s="6">
        <v>5</v>
      </c>
      <c r="H143" s="11">
        <f t="shared" si="135"/>
        <v>-2.7173055195</v>
      </c>
      <c r="I143" s="11">
        <f t="shared" si="136"/>
        <v>270.4326944805</v>
      </c>
      <c r="J143" s="11">
        <f t="shared" si="137"/>
        <v>0.0121801920715378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1.06940569689485</v>
      </c>
      <c r="O143" s="11">
        <f t="shared" si="153"/>
        <v>0.340984510362887</v>
      </c>
      <c r="P143" s="11">
        <f t="shared" si="140"/>
        <v>0.00415325682963923</v>
      </c>
      <c r="Q143" s="16">
        <f t="shared" si="141"/>
        <v>0.0010798467757062</v>
      </c>
      <c r="R143" s="11">
        <f t="shared" si="142"/>
        <v>0.074022</v>
      </c>
      <c r="S143" s="17">
        <f t="shared" si="143"/>
        <v>0.0145881869674718</v>
      </c>
      <c r="T143" s="3">
        <v>0.01</v>
      </c>
      <c r="U143" s="18">
        <f t="shared" si="144"/>
        <v>0.000145881869674718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0.001</v>
      </c>
      <c r="AF143" s="3">
        <v>0.49</v>
      </c>
      <c r="AG143" s="18">
        <f t="shared" si="145"/>
        <v>0.00049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0.00563588186967472</v>
      </c>
      <c r="AU143" s="25">
        <f t="shared" si="148"/>
        <v>28.47</v>
      </c>
      <c r="AV143" s="1">
        <f t="shared" si="149"/>
        <v>0.26</v>
      </c>
      <c r="AW143" s="2">
        <f t="shared" si="154"/>
        <v>0.55</v>
      </c>
      <c r="AX143" s="1">
        <f t="shared" si="150"/>
        <v>153.730552798477</v>
      </c>
      <c r="AZ143" s="2">
        <f t="shared" si="155"/>
        <v>0.116666666666667</v>
      </c>
      <c r="BA143" s="1">
        <f t="shared" si="151"/>
        <v>32.609511199677</v>
      </c>
    </row>
    <row r="144" s="1" customFormat="1" spans="1:53">
      <c r="A144" s="6"/>
      <c r="B144" s="6"/>
      <c r="C144" s="9">
        <v>5</v>
      </c>
      <c r="D144" s="12">
        <v>0.692363501967742</v>
      </c>
      <c r="E144" s="13">
        <f t="shared" si="152"/>
        <v>-2.7173055195</v>
      </c>
      <c r="F144" s="9" t="s">
        <v>109</v>
      </c>
      <c r="G144" s="6">
        <v>6</v>
      </c>
      <c r="H144" s="11">
        <f t="shared" si="135"/>
        <v>0.692363501967742</v>
      </c>
      <c r="I144" s="11">
        <f t="shared" si="136"/>
        <v>273.842363501968</v>
      </c>
      <c r="J144" s="11">
        <f t="shared" si="137"/>
        <v>0.0190698858273897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3"/>
        <v>0.621531253533248</v>
      </c>
      <c r="P144" s="11">
        <f t="shared" si="140"/>
        <v>0.0118525300430334</v>
      </c>
      <c r="Q144" s="16">
        <f t="shared" si="141"/>
        <v>0.00308165781118869</v>
      </c>
      <c r="R144" s="11">
        <f t="shared" si="142"/>
        <v>0.074022</v>
      </c>
      <c r="S144" s="17">
        <f t="shared" si="143"/>
        <v>0.0416316474992392</v>
      </c>
      <c r="T144" s="3">
        <v>0.01</v>
      </c>
      <c r="U144" s="18">
        <f t="shared" si="144"/>
        <v>0.000416316474992392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0.001</v>
      </c>
      <c r="AF144" s="3">
        <v>0.49</v>
      </c>
      <c r="AG144" s="18">
        <f t="shared" si="145"/>
        <v>0.00049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0.00590631647499239</v>
      </c>
      <c r="AU144" s="25">
        <f t="shared" si="148"/>
        <v>28.47</v>
      </c>
      <c r="AV144" s="1">
        <f t="shared" si="149"/>
        <v>0.26</v>
      </c>
      <c r="AW144" s="2">
        <f t="shared" si="154"/>
        <v>0.55</v>
      </c>
      <c r="AX144" s="1">
        <f t="shared" si="150"/>
        <v>161.10722646423</v>
      </c>
      <c r="AZ144" s="2">
        <f t="shared" si="155"/>
        <v>0.116666666666667</v>
      </c>
      <c r="BA144" s="1">
        <f t="shared" si="151"/>
        <v>34.1742601590792</v>
      </c>
    </row>
    <row r="145" s="1" customFormat="1" spans="1:53">
      <c r="A145" s="6"/>
      <c r="B145" s="6"/>
      <c r="C145" s="9">
        <v>6</v>
      </c>
      <c r="D145" s="12">
        <v>4.9758343465</v>
      </c>
      <c r="E145" s="13">
        <f t="shared" si="152"/>
        <v>0.692363501967742</v>
      </c>
      <c r="F145" s="9" t="s">
        <v>107</v>
      </c>
      <c r="G145" s="6">
        <v>7</v>
      </c>
      <c r="H145" s="11">
        <f t="shared" si="135"/>
        <v>4.9758343465</v>
      </c>
      <c r="I145" s="11">
        <f t="shared" si="136"/>
        <v>278.1258343465</v>
      </c>
      <c r="J145" s="11">
        <f t="shared" si="137"/>
        <v>0.0329739619504424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3"/>
        <v>0.894378723490214</v>
      </c>
      <c r="P145" s="11">
        <f t="shared" si="140"/>
        <v>0.0294912099976516</v>
      </c>
      <c r="Q145" s="16">
        <f t="shared" si="141"/>
        <v>0.00766771459938941</v>
      </c>
      <c r="R145" s="11">
        <f t="shared" si="142"/>
        <v>0.074022</v>
      </c>
      <c r="S145" s="17">
        <f t="shared" si="143"/>
        <v>0.103586968730775</v>
      </c>
      <c r="T145" s="3">
        <v>0.01</v>
      </c>
      <c r="U145" s="18">
        <f t="shared" si="144"/>
        <v>0.00103586968730775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0.001</v>
      </c>
      <c r="AF145" s="3">
        <v>0.49</v>
      </c>
      <c r="AG145" s="18">
        <f t="shared" si="145"/>
        <v>0.00049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</v>
      </c>
      <c r="AR145" s="3">
        <v>0.5</v>
      </c>
      <c r="AS145" s="3">
        <f t="shared" si="146"/>
        <v>0.005</v>
      </c>
      <c r="AT145" s="2">
        <f t="shared" si="147"/>
        <v>0.00652586968730775</v>
      </c>
      <c r="AU145" s="25">
        <f t="shared" si="148"/>
        <v>28.47</v>
      </c>
      <c r="AV145" s="1">
        <f t="shared" si="149"/>
        <v>0.26</v>
      </c>
      <c r="AW145" s="2">
        <f t="shared" si="154"/>
        <v>0.55</v>
      </c>
      <c r="AX145" s="1">
        <f t="shared" si="150"/>
        <v>178.00684572875</v>
      </c>
      <c r="AZ145" s="2">
        <f t="shared" si="155"/>
        <v>0.116666666666667</v>
      </c>
      <c r="BA145" s="1">
        <f t="shared" si="151"/>
        <v>37.759027881856</v>
      </c>
    </row>
    <row r="146" s="1" customFormat="1" spans="1:53">
      <c r="A146" s="6"/>
      <c r="B146" s="6"/>
      <c r="C146" s="9">
        <v>7</v>
      </c>
      <c r="D146" s="12">
        <v>8.15634306351613</v>
      </c>
      <c r="E146" s="13">
        <f t="shared" si="152"/>
        <v>4.9758343465</v>
      </c>
      <c r="F146" s="9" t="s">
        <v>107</v>
      </c>
      <c r="G146" s="6">
        <v>8</v>
      </c>
      <c r="H146" s="11">
        <f t="shared" si="135"/>
        <v>8.15634306351613</v>
      </c>
      <c r="I146" s="11">
        <f t="shared" si="136"/>
        <v>281.306343063516</v>
      </c>
      <c r="J146" s="11">
        <f t="shared" si="137"/>
        <v>0.0489859016273429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3"/>
        <v>1.14958751349256</v>
      </c>
      <c r="P146" s="11">
        <f t="shared" si="140"/>
        <v>0.0563135808479684</v>
      </c>
      <c r="Q146" s="16">
        <f t="shared" si="141"/>
        <v>0.0146415310204718</v>
      </c>
      <c r="R146" s="11">
        <f t="shared" si="142"/>
        <v>0.074022</v>
      </c>
      <c r="S146" s="17">
        <f t="shared" si="143"/>
        <v>0.197799721980922</v>
      </c>
      <c r="T146" s="3">
        <v>0.01</v>
      </c>
      <c r="U146" s="18">
        <f t="shared" si="144"/>
        <v>0.00197799721980922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0.001</v>
      </c>
      <c r="AF146" s="3">
        <v>0.49</v>
      </c>
      <c r="AG146" s="18">
        <f t="shared" si="145"/>
        <v>0.00049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</v>
      </c>
      <c r="AR146" s="3">
        <v>0.5</v>
      </c>
      <c r="AS146" s="3">
        <f t="shared" si="146"/>
        <v>0.005</v>
      </c>
      <c r="AT146" s="2">
        <f t="shared" si="147"/>
        <v>0.00746799721980922</v>
      </c>
      <c r="AU146" s="25">
        <f t="shared" si="148"/>
        <v>28.47</v>
      </c>
      <c r="AV146" s="1">
        <f t="shared" si="149"/>
        <v>0.26</v>
      </c>
      <c r="AW146" s="2">
        <f t="shared" si="154"/>
        <v>0.55</v>
      </c>
      <c r="AX146" s="1">
        <f t="shared" si="150"/>
        <v>203.705359240439</v>
      </c>
      <c r="AZ146" s="2">
        <f t="shared" si="155"/>
        <v>0.116666666666667</v>
      </c>
      <c r="BA146" s="1">
        <f t="shared" si="151"/>
        <v>43.2102277176688</v>
      </c>
    </row>
    <row r="147" s="1" customFormat="1" spans="1:53">
      <c r="A147" s="6"/>
      <c r="B147" s="6"/>
      <c r="C147" s="9">
        <v>8</v>
      </c>
      <c r="D147" s="12">
        <v>8.21966677593548</v>
      </c>
      <c r="E147" s="13">
        <f t="shared" si="152"/>
        <v>8.15634306351613</v>
      </c>
      <c r="F147" s="9" t="s">
        <v>107</v>
      </c>
      <c r="G147" s="6">
        <v>9</v>
      </c>
      <c r="H147" s="11">
        <f t="shared" si="135"/>
        <v>8.21966677593548</v>
      </c>
      <c r="I147" s="11">
        <f t="shared" si="136"/>
        <v>281.369666775935</v>
      </c>
      <c r="J147" s="11">
        <f t="shared" si="137"/>
        <v>0.0493689812624293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3"/>
        <v>1.37797393264459</v>
      </c>
      <c r="P147" s="11">
        <f t="shared" si="140"/>
        <v>0.068029169260847</v>
      </c>
      <c r="Q147" s="16">
        <f t="shared" si="141"/>
        <v>0.0176875840078202</v>
      </c>
      <c r="R147" s="11">
        <f t="shared" si="142"/>
        <v>0.074022</v>
      </c>
      <c r="S147" s="17">
        <f t="shared" si="143"/>
        <v>0.238950366213021</v>
      </c>
      <c r="T147" s="3">
        <v>0.01</v>
      </c>
      <c r="U147" s="18">
        <f t="shared" si="144"/>
        <v>0.00238950366213021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0.001</v>
      </c>
      <c r="AF147" s="3">
        <v>0.49</v>
      </c>
      <c r="AG147" s="18">
        <f t="shared" si="145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0.00787950366213021</v>
      </c>
      <c r="AU147" s="25">
        <f t="shared" si="148"/>
        <v>28.47</v>
      </c>
      <c r="AV147" s="1">
        <f t="shared" si="149"/>
        <v>0.26</v>
      </c>
      <c r="AW147" s="2">
        <f t="shared" si="154"/>
        <v>0.55</v>
      </c>
      <c r="AX147" s="1">
        <f t="shared" si="150"/>
        <v>214.930064498817</v>
      </c>
      <c r="AZ147" s="2">
        <f t="shared" si="155"/>
        <v>0.116666666666667</v>
      </c>
      <c r="BA147" s="1">
        <f t="shared" si="151"/>
        <v>45.5912258027795</v>
      </c>
    </row>
    <row r="148" s="1" customFormat="1" spans="1:53">
      <c r="A148" s="6"/>
      <c r="B148" s="6"/>
      <c r="C148" s="9">
        <v>9</v>
      </c>
      <c r="D148" s="12">
        <v>5.38093618736667</v>
      </c>
      <c r="E148" s="13">
        <f t="shared" si="152"/>
        <v>8.21966677593548</v>
      </c>
      <c r="F148" s="9" t="s">
        <v>107</v>
      </c>
      <c r="G148" s="6">
        <v>10</v>
      </c>
      <c r="H148" s="11">
        <f t="shared" si="135"/>
        <v>5.38093618736667</v>
      </c>
      <c r="I148" s="11">
        <f t="shared" si="136"/>
        <v>278.530936187367</v>
      </c>
      <c r="J148" s="11">
        <f t="shared" si="137"/>
        <v>0.034696384902499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3"/>
        <v>1.59464476338375</v>
      </c>
      <c r="P148" s="11">
        <f t="shared" si="140"/>
        <v>0.0553284084931168</v>
      </c>
      <c r="Q148" s="16">
        <f t="shared" si="141"/>
        <v>0.0143853862082104</v>
      </c>
      <c r="R148" s="11">
        <f t="shared" si="142"/>
        <v>0.074022</v>
      </c>
      <c r="S148" s="17">
        <f t="shared" si="143"/>
        <v>0.194339334362897</v>
      </c>
      <c r="T148" s="3">
        <v>0.01</v>
      </c>
      <c r="U148" s="18">
        <f t="shared" si="144"/>
        <v>0.00194339334362897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0.00743339334362897</v>
      </c>
      <c r="AU148" s="25">
        <f t="shared" si="148"/>
        <v>28.47</v>
      </c>
      <c r="AV148" s="1">
        <f t="shared" si="149"/>
        <v>0.26</v>
      </c>
      <c r="AW148" s="2">
        <f t="shared" si="154"/>
        <v>0.55</v>
      </c>
      <c r="AX148" s="1">
        <f t="shared" si="150"/>
        <v>202.761465607255</v>
      </c>
      <c r="AZ148" s="2">
        <f t="shared" si="155"/>
        <v>0.116666666666667</v>
      </c>
      <c r="BA148" s="1">
        <f t="shared" si="151"/>
        <v>43.0100078560844</v>
      </c>
    </row>
    <row r="149" s="1" customFormat="1" spans="1:53">
      <c r="A149" s="6"/>
      <c r="B149" s="6"/>
      <c r="C149" s="9">
        <v>10</v>
      </c>
      <c r="D149" s="12">
        <v>-0.0970761174838711</v>
      </c>
      <c r="E149" s="13">
        <f t="shared" si="152"/>
        <v>5.38093618736667</v>
      </c>
      <c r="F149" s="9" t="s">
        <v>107</v>
      </c>
      <c r="G149" s="6">
        <v>11</v>
      </c>
      <c r="H149" s="11">
        <f t="shared" si="135"/>
        <v>-0.0970761174838711</v>
      </c>
      <c r="I149" s="11">
        <f t="shared" si="136"/>
        <v>273.052923882516</v>
      </c>
      <c r="J149" s="11">
        <f t="shared" si="137"/>
        <v>0.0172069234421481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1.4623505371461</v>
      </c>
      <c r="O149" s="11">
        <f t="shared" si="153"/>
        <v>0.361665817744531</v>
      </c>
      <c r="P149" s="11">
        <f t="shared" si="140"/>
        <v>0.00622315603757204</v>
      </c>
      <c r="Q149" s="16">
        <f t="shared" si="141"/>
        <v>0.00161802056976873</v>
      </c>
      <c r="R149" s="11">
        <f t="shared" si="142"/>
        <v>0.074022</v>
      </c>
      <c r="S149" s="17">
        <f t="shared" si="143"/>
        <v>0.021858644318834</v>
      </c>
      <c r="T149" s="3">
        <v>0.01</v>
      </c>
      <c r="U149" s="18">
        <f t="shared" si="144"/>
        <v>0.00021858644318834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0.00570858644318834</v>
      </c>
      <c r="AU149" s="25">
        <f t="shared" si="148"/>
        <v>28.47</v>
      </c>
      <c r="AV149" s="1">
        <f t="shared" si="149"/>
        <v>0.26</v>
      </c>
      <c r="AW149" s="2">
        <f t="shared" si="154"/>
        <v>0.55</v>
      </c>
      <c r="AX149" s="1">
        <f t="shared" si="150"/>
        <v>155.713723229598</v>
      </c>
      <c r="AZ149" s="2">
        <f t="shared" si="155"/>
        <v>0.116666666666667</v>
      </c>
      <c r="BA149" s="1">
        <f t="shared" si="151"/>
        <v>33.0301837153692</v>
      </c>
    </row>
    <row r="150" s="1" customFormat="1" spans="1:54">
      <c r="A150" s="6"/>
      <c r="B150" s="6"/>
      <c r="C150" s="9">
        <v>11</v>
      </c>
      <c r="D150" s="12">
        <v>-8.08019286496667</v>
      </c>
      <c r="E150" s="13">
        <f t="shared" si="152"/>
        <v>-0.0970761174838711</v>
      </c>
      <c r="F150" s="9" t="s">
        <v>109</v>
      </c>
      <c r="G150" s="6">
        <v>12</v>
      </c>
      <c r="H150" s="11">
        <f t="shared" si="135"/>
        <v>-8.08019286496667</v>
      </c>
      <c r="I150" s="11">
        <f t="shared" si="136"/>
        <v>265.069807135033</v>
      </c>
      <c r="J150" s="11">
        <f t="shared" si="137"/>
        <v>0.00587889621787306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3"/>
        <v>0.640142661706959</v>
      </c>
      <c r="P150" s="11">
        <f t="shared" si="140"/>
        <v>0.00376333227280824</v>
      </c>
      <c r="Q150" s="16">
        <f t="shared" si="141"/>
        <v>0.000978466390930142</v>
      </c>
      <c r="R150" s="11">
        <f t="shared" si="142"/>
        <v>0.074022</v>
      </c>
      <c r="S150" s="17">
        <f t="shared" si="143"/>
        <v>0.0132185889455857</v>
      </c>
      <c r="T150" s="3">
        <v>0.01</v>
      </c>
      <c r="U150" s="18">
        <f t="shared" si="144"/>
        <v>0.000132185889455857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0.00562218588945586</v>
      </c>
      <c r="AU150" s="25">
        <f t="shared" si="148"/>
        <v>28.47</v>
      </c>
      <c r="AV150" s="1">
        <f t="shared" si="149"/>
        <v>0.26</v>
      </c>
      <c r="AW150" s="2">
        <f t="shared" si="154"/>
        <v>0.55</v>
      </c>
      <c r="AX150" s="1">
        <f t="shared" si="150"/>
        <v>153.356966080578</v>
      </c>
      <c r="AY150" s="1">
        <f>SUM(AX139:AX150)</f>
        <v>2034.8779657945</v>
      </c>
      <c r="AZ150" s="2">
        <f t="shared" si="155"/>
        <v>0.116666666666667</v>
      </c>
      <c r="BA150" s="1">
        <f t="shared" si="151"/>
        <v>32.5302655322437</v>
      </c>
      <c r="BB150" s="1">
        <f>SUM(BA139:BA150)</f>
        <v>431.640780623077</v>
      </c>
    </row>
    <row r="151" s="1" customFormat="1" spans="1:46">
      <c r="A151" s="6"/>
      <c r="B151" s="6"/>
      <c r="C151" s="9">
        <v>12</v>
      </c>
      <c r="D151" s="12">
        <v>-9.41541021877419</v>
      </c>
      <c r="E151" s="13">
        <f t="shared" si="152"/>
        <v>-8.08019286496667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37</v>
      </c>
      <c r="B2" s="4" t="s">
        <v>38</v>
      </c>
      <c r="D2" s="3"/>
      <c r="E2" s="3"/>
      <c r="F2" s="3"/>
      <c r="G2" s="3"/>
      <c r="L2" s="2"/>
    </row>
    <row r="3" s="1" customFormat="1" spans="1:12">
      <c r="A3" s="4"/>
      <c r="B3" s="5" t="s">
        <v>39</v>
      </c>
      <c r="C3" s="3"/>
      <c r="D3" s="3"/>
      <c r="E3" s="3">
        <v>158.6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40</v>
      </c>
      <c r="C4" s="3"/>
      <c r="D4" s="3"/>
      <c r="E4" s="3">
        <v>43.7</v>
      </c>
      <c r="F4" s="3">
        <v>1192.09</v>
      </c>
      <c r="G4" s="3">
        <v>0.13</v>
      </c>
      <c r="L4" s="2"/>
    </row>
    <row r="5" s="1" customFormat="1" spans="1:12">
      <c r="A5" s="4"/>
      <c r="B5" s="5" t="s">
        <v>41</v>
      </c>
      <c r="C5" s="3"/>
      <c r="D5" s="3"/>
      <c r="E5" s="3">
        <v>1.2</v>
      </c>
      <c r="F5" s="3">
        <v>1655.64</v>
      </c>
      <c r="G5" s="3">
        <v>0.1</v>
      </c>
      <c r="L5" s="2"/>
    </row>
    <row r="6" s="1" customFormat="1" spans="1:12">
      <c r="A6" s="4" t="s">
        <v>42</v>
      </c>
      <c r="B6" s="5" t="s">
        <v>38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43</v>
      </c>
      <c r="C7" s="3"/>
      <c r="D7" s="3"/>
      <c r="E7" s="3">
        <v>797</v>
      </c>
      <c r="F7" s="3">
        <v>91.104</v>
      </c>
      <c r="G7" s="3">
        <v>0.18</v>
      </c>
      <c r="L7" s="2"/>
    </row>
    <row r="8" s="1" customFormat="1" spans="1:12">
      <c r="A8" s="4"/>
      <c r="B8" s="5" t="s">
        <v>44</v>
      </c>
      <c r="C8" s="3"/>
      <c r="D8" s="3"/>
      <c r="E8" s="3">
        <v>176.6</v>
      </c>
      <c r="F8" s="3">
        <v>93.9145</v>
      </c>
      <c r="G8" s="3">
        <v>0.13</v>
      </c>
      <c r="L8" s="2"/>
    </row>
    <row r="9" s="1" customFormat="1" spans="1:12">
      <c r="A9" s="4" t="s">
        <v>45</v>
      </c>
      <c r="B9" s="5"/>
      <c r="C9" s="3"/>
      <c r="D9" s="3"/>
      <c r="E9" s="3">
        <v>1619.84</v>
      </c>
      <c r="F9" s="3">
        <v>122.786</v>
      </c>
      <c r="G9" s="3">
        <v>0.29</v>
      </c>
      <c r="L9" s="2"/>
    </row>
    <row r="10" s="1" customFormat="1" spans="1:12">
      <c r="A10" s="4" t="s">
        <v>46</v>
      </c>
      <c r="B10" s="5"/>
      <c r="C10" s="3"/>
      <c r="D10" s="3"/>
      <c r="E10" s="3">
        <v>15</v>
      </c>
      <c r="F10" s="3">
        <v>625.464</v>
      </c>
      <c r="G10" s="3">
        <v>0.26</v>
      </c>
      <c r="L10" s="2"/>
    </row>
    <row r="11" s="1" customFormat="1" spans="1:12">
      <c r="A11" s="4" t="s">
        <v>47</v>
      </c>
      <c r="B11" s="5"/>
      <c r="C11" s="3"/>
      <c r="D11" s="3"/>
      <c r="E11" s="3">
        <v>11.7</v>
      </c>
      <c r="F11" s="3">
        <v>341.64</v>
      </c>
      <c r="G11" s="3">
        <v>0.26</v>
      </c>
      <c r="L11" s="2"/>
    </row>
    <row r="12" s="1" customFormat="1" spans="1:12">
      <c r="A12" s="4" t="s">
        <v>48</v>
      </c>
      <c r="B12" s="5"/>
      <c r="C12" s="3"/>
      <c r="D12" s="3"/>
      <c r="E12" s="3">
        <v>3.3</v>
      </c>
      <c r="F12" s="3">
        <v>341.64</v>
      </c>
      <c r="G12" s="3">
        <v>0.26</v>
      </c>
      <c r="L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43604506.5273446</v>
      </c>
      <c r="J16" s="7" t="s">
        <v>35</v>
      </c>
      <c r="K16" s="7">
        <f>I16/(10000*1000)</f>
        <v>4.36045065273446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31665597.5672566</v>
      </c>
      <c r="J17" s="7" t="s">
        <v>35</v>
      </c>
      <c r="K17" s="7">
        <f>I17/(10000*1000)</f>
        <v>3.16655975672566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1</v>
      </c>
      <c r="E29" s="9"/>
      <c r="F29" s="9"/>
      <c r="G29" s="6">
        <v>1</v>
      </c>
      <c r="H29" s="11">
        <f t="shared" ref="H29:H40" si="0">E30</f>
        <v>1</v>
      </c>
      <c r="I29" s="11">
        <f t="shared" ref="I29:I40" si="1">H29+273.15</f>
        <v>274.15</v>
      </c>
      <c r="J29" s="11">
        <f t="shared" ref="J29:J40" si="2">EXP(($C$18*(I29-$C$16))/($C$19*I29*$C$16))</f>
        <v>0.0198461430441487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0.0197153238845827</v>
      </c>
      <c r="Q29" s="16">
        <f t="shared" ref="Q29:Q40" si="6">P29*$B$31</f>
        <v>0.00256299210499575</v>
      </c>
      <c r="R29" s="11">
        <f t="shared" ref="R29:R40" si="7">L29*$B$31</f>
        <v>0.129143083333333</v>
      </c>
      <c r="S29" s="17">
        <f t="shared" ref="S29:S40" si="8">Q29/R29</f>
        <v>0.0198461430441488</v>
      </c>
      <c r="T29" s="3">
        <v>0.01</v>
      </c>
      <c r="U29" s="18">
        <f t="shared" ref="U29:U40" si="9">S29*T29</f>
        <v>0.000198461430441488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0.0220984614304415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3.64166666666667</v>
      </c>
      <c r="AU29" s="1">
        <f t="shared" ref="AU29:AU40" si="17">AT29*10000*AS29*0.67*AR29*AQ29</f>
        <v>6963.18898640806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-1.13219736225806</v>
      </c>
      <c r="E30" s="13">
        <f t="shared" ref="E30:E41" si="18">D29</f>
        <v>1</v>
      </c>
      <c r="F30" s="9" t="s">
        <v>107</v>
      </c>
      <c r="G30" s="6">
        <v>2</v>
      </c>
      <c r="H30" s="11">
        <f t="shared" si="0"/>
        <v>-1.13219736225806</v>
      </c>
      <c r="I30" s="11">
        <f t="shared" si="1"/>
        <v>272.017802637742</v>
      </c>
      <c r="J30" s="11">
        <f t="shared" si="2"/>
        <v>0.0150235226076712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1.96710134278208</v>
      </c>
      <c r="P30" s="11">
        <f t="shared" si="5"/>
        <v>0.0295527914948671</v>
      </c>
      <c r="Q30" s="16">
        <f t="shared" si="6"/>
        <v>0.00384186289433272</v>
      </c>
      <c r="R30" s="11">
        <f t="shared" si="7"/>
        <v>0.129143083333333</v>
      </c>
      <c r="S30" s="17">
        <f t="shared" si="8"/>
        <v>0.0297488862366437</v>
      </c>
      <c r="T30" s="3">
        <v>0.01</v>
      </c>
      <c r="U30" s="18">
        <f t="shared" si="9"/>
        <v>0.000297488862366437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0.0221974888623664</v>
      </c>
      <c r="AR30" s="25">
        <f t="shared" si="15"/>
        <v>99.3408333333333</v>
      </c>
      <c r="AS30" s="1">
        <f t="shared" si="16"/>
        <v>0.13</v>
      </c>
      <c r="AT30" s="2">
        <f>$E$4/12</f>
        <v>3.64166666666667</v>
      </c>
      <c r="AU30" s="1">
        <f t="shared" si="17"/>
        <v>6994.39236794222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1.35790855396429</v>
      </c>
      <c r="E31" s="13">
        <f t="shared" si="18"/>
        <v>-1.13219736225806</v>
      </c>
      <c r="F31" s="9" t="s">
        <v>107</v>
      </c>
      <c r="G31" s="6">
        <v>3</v>
      </c>
      <c r="H31" s="11">
        <f t="shared" si="0"/>
        <v>1.35790855396429</v>
      </c>
      <c r="I31" s="11">
        <f t="shared" si="1"/>
        <v>274.507908553964</v>
      </c>
      <c r="J31" s="11">
        <f t="shared" si="2"/>
        <v>0.020786764852691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2.93095688462055</v>
      </c>
      <c r="P31" s="11">
        <f t="shared" si="5"/>
        <v>0.0609251115539833</v>
      </c>
      <c r="Q31" s="16">
        <f t="shared" si="6"/>
        <v>0.00792026450201783</v>
      </c>
      <c r="R31" s="11">
        <f t="shared" si="7"/>
        <v>0.129143083333333</v>
      </c>
      <c r="S31" s="17">
        <f t="shared" si="8"/>
        <v>0.0613293743465511</v>
      </c>
      <c r="T31" s="3">
        <v>0.01</v>
      </c>
      <c r="U31" s="18">
        <f t="shared" si="9"/>
        <v>0.000613293743465511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0.0225132937434655</v>
      </c>
      <c r="AR31" s="25">
        <f t="shared" si="15"/>
        <v>99.3408333333333</v>
      </c>
      <c r="AS31" s="1">
        <f t="shared" si="16"/>
        <v>0.13</v>
      </c>
      <c r="AT31" s="2">
        <f>$E$4/12</f>
        <v>3.64166666666667</v>
      </c>
      <c r="AU31" s="1">
        <f t="shared" si="17"/>
        <v>7093.90196850173</v>
      </c>
    </row>
    <row r="32" s="1" customFormat="1" spans="1:47">
      <c r="A32" s="6"/>
      <c r="B32" s="6"/>
      <c r="C32" s="9">
        <v>3</v>
      </c>
      <c r="D32" s="12">
        <v>5.30071291477419</v>
      </c>
      <c r="E32" s="13">
        <f t="shared" si="18"/>
        <v>1.35790855396429</v>
      </c>
      <c r="F32" s="9" t="s">
        <v>107</v>
      </c>
      <c r="G32" s="6">
        <v>4</v>
      </c>
      <c r="H32" s="11">
        <f t="shared" si="0"/>
        <v>5.30071291477419</v>
      </c>
      <c r="I32" s="11">
        <f t="shared" si="1"/>
        <v>278.450712914774</v>
      </c>
      <c r="J32" s="11">
        <f t="shared" si="2"/>
        <v>0.0343486939186198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3.8634401063999</v>
      </c>
      <c r="P32" s="11">
        <f t="shared" si="5"/>
        <v>0.13270412168765</v>
      </c>
      <c r="Q32" s="16">
        <f t="shared" si="6"/>
        <v>0.0172515358193945</v>
      </c>
      <c r="R32" s="11">
        <f t="shared" si="7"/>
        <v>0.129143083333333</v>
      </c>
      <c r="S32" s="17">
        <f t="shared" si="8"/>
        <v>0.133584667286178</v>
      </c>
      <c r="T32" s="3">
        <v>0.01</v>
      </c>
      <c r="U32" s="18">
        <f t="shared" si="9"/>
        <v>0.00133584667286178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0.0232358466728618</v>
      </c>
      <c r="AR32" s="25">
        <f t="shared" si="15"/>
        <v>99.3408333333333</v>
      </c>
      <c r="AS32" s="1">
        <f t="shared" si="16"/>
        <v>0.13</v>
      </c>
      <c r="AT32" s="2">
        <f>$E$4/12</f>
        <v>3.64166666666667</v>
      </c>
      <c r="AU32" s="1">
        <f t="shared" si="17"/>
        <v>7321.57721258629</v>
      </c>
    </row>
    <row r="33" s="1" customFormat="1" spans="1:47">
      <c r="A33" s="6"/>
      <c r="B33" s="6"/>
      <c r="C33" s="9">
        <v>4</v>
      </c>
      <c r="D33" s="12">
        <v>13.1135139598333</v>
      </c>
      <c r="E33" s="13">
        <f t="shared" si="18"/>
        <v>5.30071291477419</v>
      </c>
      <c r="F33" s="9" t="s">
        <v>107</v>
      </c>
      <c r="G33" s="6">
        <v>5</v>
      </c>
      <c r="H33" s="11">
        <f t="shared" si="0"/>
        <v>13.1135139598333</v>
      </c>
      <c r="I33" s="11">
        <f t="shared" si="1"/>
        <v>286.263513959833</v>
      </c>
      <c r="J33" s="11">
        <f t="shared" si="2"/>
        <v>0.0892030415293552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3.54419918547664</v>
      </c>
      <c r="O33" s="11">
        <f t="shared" si="19"/>
        <v>1.17994513256895</v>
      </c>
      <c r="P33" s="11">
        <f t="shared" si="5"/>
        <v>0.105254694662908</v>
      </c>
      <c r="Q33" s="16">
        <f t="shared" si="6"/>
        <v>0.0136831103061781</v>
      </c>
      <c r="R33" s="11">
        <f t="shared" si="7"/>
        <v>0.129143083333333</v>
      </c>
      <c r="S33" s="17">
        <f t="shared" si="8"/>
        <v>0.105953102194876</v>
      </c>
      <c r="T33" s="3">
        <v>0.01</v>
      </c>
      <c r="U33" s="18">
        <f t="shared" si="9"/>
        <v>0.00105953102194876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0.0305095310219488</v>
      </c>
      <c r="AR33" s="25">
        <f t="shared" si="15"/>
        <v>99.3408333333333</v>
      </c>
      <c r="AS33" s="1">
        <f t="shared" si="16"/>
        <v>0.13</v>
      </c>
      <c r="AT33" s="2">
        <f>$E$4/12</f>
        <v>3.64166666666667</v>
      </c>
      <c r="AU33" s="1">
        <f t="shared" si="17"/>
        <v>9613.50323239514</v>
      </c>
    </row>
    <row r="34" s="1" customFormat="1" spans="1:47">
      <c r="A34" s="6"/>
      <c r="B34" s="6"/>
      <c r="C34" s="9">
        <v>5</v>
      </c>
      <c r="D34" s="12">
        <v>18.0393473303226</v>
      </c>
      <c r="E34" s="13">
        <f t="shared" si="18"/>
        <v>13.1135139598333</v>
      </c>
      <c r="F34" s="9" t="s">
        <v>109</v>
      </c>
      <c r="G34" s="6">
        <v>6</v>
      </c>
      <c r="H34" s="11">
        <f t="shared" si="0"/>
        <v>18.0393473303226</v>
      </c>
      <c r="I34" s="11">
        <f t="shared" si="1"/>
        <v>291.189347330323</v>
      </c>
      <c r="J34" s="11">
        <f t="shared" si="2"/>
        <v>0.158585539249225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2.06809877123937</v>
      </c>
      <c r="P34" s="11">
        <f t="shared" si="5"/>
        <v>0.327970558857656</v>
      </c>
      <c r="Q34" s="16">
        <f t="shared" si="6"/>
        <v>0.0426361726514953</v>
      </c>
      <c r="R34" s="11">
        <f t="shared" si="7"/>
        <v>0.129143083333333</v>
      </c>
      <c r="S34" s="17">
        <f t="shared" si="8"/>
        <v>0.330146776358487</v>
      </c>
      <c r="T34" s="3">
        <v>0.01</v>
      </c>
      <c r="U34" s="18">
        <f t="shared" si="9"/>
        <v>0.00330146776358487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0.0327514677635849</v>
      </c>
      <c r="AR34" s="25">
        <f t="shared" si="15"/>
        <v>99.3408333333333</v>
      </c>
      <c r="AS34" s="1">
        <f t="shared" si="16"/>
        <v>0.13</v>
      </c>
      <c r="AT34" s="2">
        <f>$E$4/12</f>
        <v>3.64166666666667</v>
      </c>
      <c r="AU34" s="1">
        <f t="shared" si="17"/>
        <v>10319.9338260689</v>
      </c>
    </row>
    <row r="35" s="1" customFormat="1" spans="1:47">
      <c r="A35" s="6"/>
      <c r="B35" s="6"/>
      <c r="C35" s="9">
        <v>6</v>
      </c>
      <c r="D35" s="12">
        <v>21.2775278113333</v>
      </c>
      <c r="E35" s="13">
        <f t="shared" si="18"/>
        <v>18.0393473303226</v>
      </c>
      <c r="F35" s="9" t="s">
        <v>107</v>
      </c>
      <c r="G35" s="6">
        <v>7</v>
      </c>
      <c r="H35" s="11">
        <f t="shared" si="0"/>
        <v>21.2775278113333</v>
      </c>
      <c r="I35" s="11">
        <f t="shared" si="1"/>
        <v>294.427527811333</v>
      </c>
      <c r="J35" s="11">
        <f t="shared" si="2"/>
        <v>0.229075764292156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2.73353654571505</v>
      </c>
      <c r="P35" s="11">
        <f t="shared" si="5"/>
        <v>0.626186973430215</v>
      </c>
      <c r="Q35" s="16">
        <f t="shared" si="6"/>
        <v>0.081404306545928</v>
      </c>
      <c r="R35" s="11">
        <f t="shared" si="7"/>
        <v>0.129143083333333</v>
      </c>
      <c r="S35" s="17">
        <f t="shared" si="8"/>
        <v>0.63034197763278</v>
      </c>
      <c r="T35" s="3">
        <v>0.01</v>
      </c>
      <c r="U35" s="18">
        <f t="shared" si="9"/>
        <v>0.0063034197763278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0.0357534197763278</v>
      </c>
      <c r="AR35" s="25">
        <f t="shared" si="15"/>
        <v>99.3408333333333</v>
      </c>
      <c r="AS35" s="1">
        <f t="shared" si="16"/>
        <v>0.13</v>
      </c>
      <c r="AT35" s="2">
        <f>$E$4/12</f>
        <v>3.64166666666667</v>
      </c>
      <c r="AU35" s="1">
        <f t="shared" si="17"/>
        <v>11265.8439863148</v>
      </c>
    </row>
    <row r="36" s="1" customFormat="1" spans="1:47">
      <c r="A36" s="6"/>
      <c r="B36" s="6"/>
      <c r="C36" s="9">
        <v>7</v>
      </c>
      <c r="D36" s="12">
        <v>25.1713268106452</v>
      </c>
      <c r="E36" s="13">
        <f t="shared" si="18"/>
        <v>21.2775278113333</v>
      </c>
      <c r="F36" s="9" t="s">
        <v>107</v>
      </c>
      <c r="G36" s="6">
        <v>8</v>
      </c>
      <c r="H36" s="11">
        <f t="shared" si="0"/>
        <v>25.1713268106452</v>
      </c>
      <c r="I36" s="11">
        <f t="shared" si="1"/>
        <v>298.321326810645</v>
      </c>
      <c r="J36" s="11">
        <f t="shared" si="2"/>
        <v>0.352728155642643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3.10075790561817</v>
      </c>
      <c r="P36" s="11">
        <f t="shared" si="5"/>
        <v>1.09372461714304</v>
      </c>
      <c r="Q36" s="16">
        <f t="shared" si="6"/>
        <v>0.142184200228595</v>
      </c>
      <c r="R36" s="11">
        <f t="shared" si="7"/>
        <v>0.129143083333333</v>
      </c>
      <c r="S36" s="17">
        <f t="shared" si="8"/>
        <v>1.10098192298539</v>
      </c>
      <c r="T36" s="3">
        <v>0.01</v>
      </c>
      <c r="U36" s="18">
        <f t="shared" si="9"/>
        <v>0.0110098192298539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0.0404598192298539</v>
      </c>
      <c r="AR36" s="25">
        <f t="shared" si="15"/>
        <v>99.3408333333333</v>
      </c>
      <c r="AS36" s="1">
        <f t="shared" si="16"/>
        <v>0.13</v>
      </c>
      <c r="AT36" s="2">
        <f>$E$4/12</f>
        <v>3.64166666666667</v>
      </c>
      <c r="AU36" s="1">
        <f t="shared" si="17"/>
        <v>12748.8227422605</v>
      </c>
    </row>
    <row r="37" s="1" customFormat="1" spans="1:47">
      <c r="A37" s="6"/>
      <c r="B37" s="6"/>
      <c r="C37" s="9">
        <v>8</v>
      </c>
      <c r="D37" s="12">
        <v>21.9034436245161</v>
      </c>
      <c r="E37" s="13">
        <f t="shared" si="18"/>
        <v>25.1713268106452</v>
      </c>
      <c r="F37" s="9" t="s">
        <v>107</v>
      </c>
      <c r="G37" s="6">
        <v>9</v>
      </c>
      <c r="H37" s="11">
        <f t="shared" si="0"/>
        <v>21.9034436245161</v>
      </c>
      <c r="I37" s="11">
        <f t="shared" si="1"/>
        <v>295.053443624516</v>
      </c>
      <c r="J37" s="11">
        <f t="shared" si="2"/>
        <v>0.245723475774964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3.00044162180846</v>
      </c>
      <c r="P37" s="11">
        <f t="shared" si="5"/>
        <v>0.737278944170646</v>
      </c>
      <c r="Q37" s="16">
        <f t="shared" si="6"/>
        <v>0.095846262742184</v>
      </c>
      <c r="R37" s="11">
        <f t="shared" si="7"/>
        <v>0.129143083333333</v>
      </c>
      <c r="S37" s="17">
        <f t="shared" si="8"/>
        <v>0.742171088596312</v>
      </c>
      <c r="T37" s="3">
        <v>0.01</v>
      </c>
      <c r="U37" s="18">
        <f t="shared" si="9"/>
        <v>0.00742171088596312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0.0349717108859631</v>
      </c>
      <c r="AR37" s="25">
        <f t="shared" si="15"/>
        <v>99.3408333333333</v>
      </c>
      <c r="AS37" s="1">
        <f t="shared" si="16"/>
        <v>0.13</v>
      </c>
      <c r="AT37" s="2">
        <f>$E$4/12</f>
        <v>3.64166666666667</v>
      </c>
      <c r="AU37" s="1">
        <f t="shared" si="17"/>
        <v>11019.5287958615</v>
      </c>
    </row>
    <row r="38" s="1" customFormat="1" spans="1:47">
      <c r="A38" s="6"/>
      <c r="B38" s="6"/>
      <c r="C38" s="9">
        <v>9</v>
      </c>
      <c r="D38" s="12">
        <v>17.862879231</v>
      </c>
      <c r="E38" s="13">
        <f t="shared" si="18"/>
        <v>21.9034436245161</v>
      </c>
      <c r="F38" s="9" t="s">
        <v>107</v>
      </c>
      <c r="G38" s="6">
        <v>10</v>
      </c>
      <c r="H38" s="11">
        <f t="shared" si="0"/>
        <v>17.862879231</v>
      </c>
      <c r="I38" s="11">
        <f t="shared" si="1"/>
        <v>291.012879231</v>
      </c>
      <c r="J38" s="11">
        <f t="shared" si="2"/>
        <v>0.155402351140162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3.25657101097115</v>
      </c>
      <c r="P38" s="11">
        <f t="shared" si="5"/>
        <v>0.50607879175981</v>
      </c>
      <c r="Q38" s="16">
        <f t="shared" si="6"/>
        <v>0.0657902429287753</v>
      </c>
      <c r="R38" s="11">
        <f t="shared" si="7"/>
        <v>0.129143083333333</v>
      </c>
      <c r="S38" s="17">
        <f t="shared" si="8"/>
        <v>0.509436829527782</v>
      </c>
      <c r="T38" s="3">
        <v>0.01</v>
      </c>
      <c r="U38" s="18">
        <f t="shared" si="9"/>
        <v>0.00509436829527782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0.0269943682952778</v>
      </c>
      <c r="AR38" s="25">
        <f t="shared" si="15"/>
        <v>99.3408333333333</v>
      </c>
      <c r="AS38" s="1">
        <f t="shared" si="16"/>
        <v>0.13</v>
      </c>
      <c r="AT38" s="2">
        <f>$E$4/12</f>
        <v>3.64166666666667</v>
      </c>
      <c r="AU38" s="1">
        <f t="shared" si="17"/>
        <v>8505.8812171326</v>
      </c>
    </row>
    <row r="39" s="1" customFormat="1" spans="1:47">
      <c r="A39" s="6"/>
      <c r="B39" s="6"/>
      <c r="C39" s="9">
        <v>10</v>
      </c>
      <c r="D39" s="12">
        <v>10.1671902875806</v>
      </c>
      <c r="E39" s="13">
        <f t="shared" si="18"/>
        <v>17.862879231</v>
      </c>
      <c r="F39" s="9" t="s">
        <v>107</v>
      </c>
      <c r="G39" s="6">
        <v>11</v>
      </c>
      <c r="H39" s="11">
        <f t="shared" si="0"/>
        <v>10.1671902875806</v>
      </c>
      <c r="I39" s="11">
        <f t="shared" si="1"/>
        <v>283.317190287581</v>
      </c>
      <c r="J39" s="11">
        <f t="shared" si="2"/>
        <v>0.0626270333263888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2.61296760825077</v>
      </c>
      <c r="O39" s="11">
        <f t="shared" si="19"/>
        <v>1.1309329442939</v>
      </c>
      <c r="P39" s="11">
        <f t="shared" si="5"/>
        <v>0.0708269751922051</v>
      </c>
      <c r="Q39" s="16">
        <f t="shared" si="6"/>
        <v>0.00920750677498667</v>
      </c>
      <c r="R39" s="11">
        <f t="shared" si="7"/>
        <v>0.129143083333333</v>
      </c>
      <c r="S39" s="17">
        <f t="shared" si="8"/>
        <v>0.0712969408607122</v>
      </c>
      <c r="T39" s="3">
        <v>0.01</v>
      </c>
      <c r="U39" s="18">
        <f t="shared" si="9"/>
        <v>0.000712969408607122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0.0226129694086071</v>
      </c>
      <c r="AR39" s="25">
        <f t="shared" si="15"/>
        <v>99.3408333333333</v>
      </c>
      <c r="AS39" s="1">
        <f t="shared" si="16"/>
        <v>0.13</v>
      </c>
      <c r="AT39" s="2">
        <f>$E$4/12</f>
        <v>3.64166666666667</v>
      </c>
      <c r="AU39" s="1">
        <f t="shared" si="17"/>
        <v>7125.30960726028</v>
      </c>
    </row>
    <row r="40" s="1" customFormat="1" spans="1:48">
      <c r="A40" s="6"/>
      <c r="B40" s="6"/>
      <c r="C40" s="9">
        <v>11</v>
      </c>
      <c r="D40" s="12">
        <v>4.76093059163333</v>
      </c>
      <c r="E40" s="13">
        <f t="shared" si="18"/>
        <v>10.1671902875806</v>
      </c>
      <c r="F40" s="9" t="s">
        <v>109</v>
      </c>
      <c r="G40" s="6">
        <v>12</v>
      </c>
      <c r="H40" s="11">
        <f t="shared" si="0"/>
        <v>4.76093059163333</v>
      </c>
      <c r="I40" s="11">
        <f t="shared" si="1"/>
        <v>277.910930591633</v>
      </c>
      <c r="J40" s="11">
        <f t="shared" si="2"/>
        <v>0.0320932808132809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2.05351430243503</v>
      </c>
      <c r="P40" s="11">
        <f t="shared" si="5"/>
        <v>0.0659040111621359</v>
      </c>
      <c r="Q40" s="16">
        <f t="shared" si="6"/>
        <v>0.00856752145107767</v>
      </c>
      <c r="R40" s="11">
        <f t="shared" si="7"/>
        <v>0.129143083333333</v>
      </c>
      <c r="S40" s="17">
        <f t="shared" si="8"/>
        <v>0.0663413109702819</v>
      </c>
      <c r="T40" s="3">
        <v>0.01</v>
      </c>
      <c r="U40" s="18">
        <f t="shared" si="9"/>
        <v>0.000663413109702819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0.0225634131097028</v>
      </c>
      <c r="AR40" s="25">
        <f t="shared" si="15"/>
        <v>99.3408333333333</v>
      </c>
      <c r="AS40" s="1">
        <f t="shared" si="16"/>
        <v>0.13</v>
      </c>
      <c r="AT40" s="2">
        <f>$E$4/12</f>
        <v>3.64166666666667</v>
      </c>
      <c r="AU40" s="1">
        <f t="shared" si="17"/>
        <v>7109.694498678</v>
      </c>
      <c r="AV40" s="1">
        <f>SUM(AU29:AU40)</f>
        <v>106081.57844141</v>
      </c>
    </row>
    <row r="41" s="1" customFormat="1" spans="1:46">
      <c r="A41" s="6"/>
      <c r="B41" s="6"/>
      <c r="C41" s="9">
        <v>12</v>
      </c>
      <c r="D41" s="12">
        <v>-0.843440335193548</v>
      </c>
      <c r="E41" s="13">
        <f t="shared" si="18"/>
        <v>4.76093059163333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1</v>
      </c>
      <c r="E44" s="9"/>
      <c r="F44" s="9"/>
      <c r="G44" s="6">
        <v>1</v>
      </c>
      <c r="H44" s="11">
        <f t="shared" ref="H44:H55" si="20">E45</f>
        <v>1</v>
      </c>
      <c r="I44" s="11">
        <f t="shared" ref="I44:I55" si="21">H44+273.15</f>
        <v>274.15</v>
      </c>
      <c r="J44" s="11">
        <f t="shared" ref="J44:J55" si="22">EXP(($C$18*(I44-$C$16))/($C$19*I44*$C$16))</f>
        <v>0.0198461430441487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0.0176882553725059</v>
      </c>
      <c r="Q44" s="16">
        <f t="shared" ref="Q44:Q55" si="26">P44*$B$46</f>
        <v>0.00229947319842577</v>
      </c>
      <c r="R44" s="11">
        <f t="shared" ref="R44:R55" si="27">L44*$B$46</f>
        <v>0.115864991666667</v>
      </c>
      <c r="S44" s="17">
        <f t="shared" ref="S44:S55" si="28">Q44/R44</f>
        <v>0.0198461430441487</v>
      </c>
      <c r="T44" s="3">
        <v>0.01</v>
      </c>
      <c r="U44" s="18">
        <f t="shared" ref="U44:U55" si="29">S44*T44</f>
        <v>0.000198461430441487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0.0192984614304415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13.2166666666667</v>
      </c>
      <c r="AU44" s="1">
        <f t="shared" ref="AU44:AU55" si="37">AT44*10000*AS44*0.67*AR44*AQ44</f>
        <v>19800.2949941452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-1.13219736225806</v>
      </c>
      <c r="E45" s="13">
        <f t="shared" ref="E45:E56" si="38">D44</f>
        <v>1</v>
      </c>
      <c r="F45" s="9" t="s">
        <v>107</v>
      </c>
      <c r="G45" s="6">
        <v>2</v>
      </c>
      <c r="H45" s="11">
        <f t="shared" si="20"/>
        <v>-1.13219736225806</v>
      </c>
      <c r="I45" s="11">
        <f t="shared" si="21"/>
        <v>272.017802637742</v>
      </c>
      <c r="J45" s="11">
        <f t="shared" si="22"/>
        <v>0.0150235226076712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1.76485007796083</v>
      </c>
      <c r="P45" s="11">
        <f t="shared" si="25"/>
        <v>0.0265142650453948</v>
      </c>
      <c r="Q45" s="16">
        <f t="shared" si="26"/>
        <v>0.00344685445590133</v>
      </c>
      <c r="R45" s="11">
        <f t="shared" si="27"/>
        <v>0.115864991666667</v>
      </c>
      <c r="S45" s="17">
        <f t="shared" si="28"/>
        <v>0.0297488862366436</v>
      </c>
      <c r="T45" s="3">
        <v>0.01</v>
      </c>
      <c r="U45" s="18">
        <f t="shared" si="29"/>
        <v>0.000297488862366436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0.0193974888623664</v>
      </c>
      <c r="AR45" s="25">
        <f t="shared" si="35"/>
        <v>89.1269166666667</v>
      </c>
      <c r="AS45" s="1">
        <f t="shared" si="36"/>
        <v>0.13</v>
      </c>
      <c r="AT45" s="2">
        <f>$E$3/12</f>
        <v>13.2166666666667</v>
      </c>
      <c r="AU45" s="1">
        <f t="shared" si="37"/>
        <v>19901.8975167968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1.35790855396429</v>
      </c>
      <c r="E46" s="13">
        <f t="shared" si="38"/>
        <v>-1.13219736225806</v>
      </c>
      <c r="F46" s="9" t="s">
        <v>107</v>
      </c>
      <c r="G46" s="6">
        <v>3</v>
      </c>
      <c r="H46" s="11">
        <f t="shared" si="20"/>
        <v>1.35790855396429</v>
      </c>
      <c r="I46" s="11">
        <f t="shared" si="21"/>
        <v>274.507908553964</v>
      </c>
      <c r="J46" s="11">
        <f t="shared" si="22"/>
        <v>0.020786764852691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2.6296049795821</v>
      </c>
      <c r="P46" s="11">
        <f t="shared" si="25"/>
        <v>0.0546609803660386</v>
      </c>
      <c r="Q46" s="16">
        <f t="shared" si="26"/>
        <v>0.00710592744758501</v>
      </c>
      <c r="R46" s="11">
        <f t="shared" si="27"/>
        <v>0.115864991666667</v>
      </c>
      <c r="S46" s="17">
        <f t="shared" si="28"/>
        <v>0.0613293743465508</v>
      </c>
      <c r="T46" s="3">
        <v>0.01</v>
      </c>
      <c r="U46" s="18">
        <f t="shared" si="29"/>
        <v>0.000613293743465508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0.0197132937434655</v>
      </c>
      <c r="AR46" s="25">
        <f t="shared" si="35"/>
        <v>89.1269166666667</v>
      </c>
      <c r="AS46" s="1">
        <f t="shared" si="36"/>
        <v>0.13</v>
      </c>
      <c r="AT46" s="2">
        <f>$E$3/12</f>
        <v>13.2166666666667</v>
      </c>
      <c r="AU46" s="1">
        <f t="shared" si="37"/>
        <v>20225.9145286654</v>
      </c>
    </row>
    <row r="47" s="1" customFormat="1" spans="1:47">
      <c r="A47" s="6"/>
      <c r="B47" s="6"/>
      <c r="C47" s="9">
        <v>3</v>
      </c>
      <c r="D47" s="12">
        <v>5.30071291477419</v>
      </c>
      <c r="E47" s="13">
        <f t="shared" si="38"/>
        <v>1.35790855396429</v>
      </c>
      <c r="F47" s="9" t="s">
        <v>107</v>
      </c>
      <c r="G47" s="6">
        <v>4</v>
      </c>
      <c r="H47" s="11">
        <f t="shared" si="20"/>
        <v>5.30071291477419</v>
      </c>
      <c r="I47" s="11">
        <f t="shared" si="21"/>
        <v>278.450712914774</v>
      </c>
      <c r="J47" s="11">
        <f t="shared" si="22"/>
        <v>0.0343486939186198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3.46621316588273</v>
      </c>
      <c r="P47" s="11">
        <f t="shared" si="25"/>
        <v>0.119059895091596</v>
      </c>
      <c r="Q47" s="16">
        <f t="shared" si="26"/>
        <v>0.0154777863619075</v>
      </c>
      <c r="R47" s="11">
        <f t="shared" si="27"/>
        <v>0.115864991666667</v>
      </c>
      <c r="S47" s="17">
        <f t="shared" si="28"/>
        <v>0.133584667286178</v>
      </c>
      <c r="T47" s="3">
        <v>0.01</v>
      </c>
      <c r="U47" s="18">
        <f t="shared" si="29"/>
        <v>0.00133584667286178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0.0204358466728618</v>
      </c>
      <c r="AR47" s="25">
        <f t="shared" si="35"/>
        <v>89.1269166666667</v>
      </c>
      <c r="AS47" s="1">
        <f t="shared" si="36"/>
        <v>0.13</v>
      </c>
      <c r="AT47" s="2">
        <f>$E$3/12</f>
        <v>13.2166666666667</v>
      </c>
      <c r="AU47" s="1">
        <f t="shared" si="37"/>
        <v>20967.2565886268</v>
      </c>
    </row>
    <row r="48" s="1" customFormat="1" spans="1:47">
      <c r="A48" s="6"/>
      <c r="B48" s="6"/>
      <c r="C48" s="9">
        <v>4</v>
      </c>
      <c r="D48" s="12">
        <v>13.1135139598333</v>
      </c>
      <c r="E48" s="13">
        <f t="shared" si="38"/>
        <v>5.30071291477419</v>
      </c>
      <c r="F48" s="9" t="s">
        <v>107</v>
      </c>
      <c r="G48" s="6">
        <v>5</v>
      </c>
      <c r="H48" s="11">
        <f t="shared" si="20"/>
        <v>13.1135139598333</v>
      </c>
      <c r="I48" s="11">
        <f t="shared" si="21"/>
        <v>286.263513959833</v>
      </c>
      <c r="J48" s="11">
        <f t="shared" si="22"/>
        <v>0.0892030415293552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3.17979560725158</v>
      </c>
      <c r="O48" s="11">
        <f t="shared" si="39"/>
        <v>1.05862683020622</v>
      </c>
      <c r="P48" s="11">
        <f t="shared" si="25"/>
        <v>0.0944327330989754</v>
      </c>
      <c r="Q48" s="16">
        <f t="shared" si="26"/>
        <v>0.0122762553028668</v>
      </c>
      <c r="R48" s="11">
        <f t="shared" si="27"/>
        <v>0.115864991666667</v>
      </c>
      <c r="S48" s="17">
        <f t="shared" si="28"/>
        <v>0.105953102194876</v>
      </c>
      <c r="T48" s="3">
        <v>0.01</v>
      </c>
      <c r="U48" s="18">
        <f t="shared" si="29"/>
        <v>0.00105953102194876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0.0291095310219488</v>
      </c>
      <c r="AR48" s="25">
        <f t="shared" si="35"/>
        <v>89.1269166666667</v>
      </c>
      <c r="AS48" s="1">
        <f t="shared" si="36"/>
        <v>0.13</v>
      </c>
      <c r="AT48" s="2">
        <f>$E$3/12</f>
        <v>13.2166666666667</v>
      </c>
      <c r="AU48" s="1">
        <f t="shared" si="37"/>
        <v>29866.4897952242</v>
      </c>
    </row>
    <row r="49" s="1" customFormat="1" spans="1:47">
      <c r="A49" s="6"/>
      <c r="B49" s="6"/>
      <c r="C49" s="9">
        <v>5</v>
      </c>
      <c r="D49" s="12">
        <v>18.0393473303226</v>
      </c>
      <c r="E49" s="13">
        <f t="shared" si="38"/>
        <v>13.1135139598333</v>
      </c>
      <c r="F49" s="9" t="s">
        <v>109</v>
      </c>
      <c r="G49" s="6">
        <v>6</v>
      </c>
      <c r="H49" s="11">
        <f t="shared" si="20"/>
        <v>18.0393473303226</v>
      </c>
      <c r="I49" s="11">
        <f t="shared" si="21"/>
        <v>291.189347330323</v>
      </c>
      <c r="J49" s="11">
        <f t="shared" si="22"/>
        <v>0.158585539249225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1.85546326377392</v>
      </c>
      <c r="P49" s="11">
        <f t="shared" si="25"/>
        <v>0.294249642242714</v>
      </c>
      <c r="Q49" s="16">
        <f t="shared" si="26"/>
        <v>0.0382524534915528</v>
      </c>
      <c r="R49" s="11">
        <f t="shared" si="27"/>
        <v>0.115864991666667</v>
      </c>
      <c r="S49" s="17">
        <f t="shared" si="28"/>
        <v>0.330146776358485</v>
      </c>
      <c r="T49" s="3">
        <v>0.01</v>
      </c>
      <c r="U49" s="18">
        <f t="shared" si="29"/>
        <v>0.00330146776358485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0.0313514677635848</v>
      </c>
      <c r="AR49" s="25">
        <f t="shared" si="35"/>
        <v>89.1269166666667</v>
      </c>
      <c r="AS49" s="1">
        <f t="shared" si="36"/>
        <v>0.13</v>
      </c>
      <c r="AT49" s="2">
        <f>$E$3/12</f>
        <v>13.2166666666667</v>
      </c>
      <c r="AU49" s="1">
        <f t="shared" si="37"/>
        <v>32166.7254384959</v>
      </c>
    </row>
    <row r="50" s="1" customFormat="1" spans="1:47">
      <c r="A50" s="6"/>
      <c r="B50" s="6"/>
      <c r="C50" s="9">
        <v>6</v>
      </c>
      <c r="D50" s="12">
        <v>21.2775278113333</v>
      </c>
      <c r="E50" s="13">
        <f t="shared" si="38"/>
        <v>18.0393473303226</v>
      </c>
      <c r="F50" s="9" t="s">
        <v>107</v>
      </c>
      <c r="G50" s="6">
        <v>7</v>
      </c>
      <c r="H50" s="11">
        <f t="shared" si="20"/>
        <v>21.2775278113333</v>
      </c>
      <c r="I50" s="11">
        <f t="shared" si="21"/>
        <v>294.427527811333</v>
      </c>
      <c r="J50" s="11">
        <f t="shared" si="22"/>
        <v>0.229075764292156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2.45248278819787</v>
      </c>
      <c r="P50" s="11">
        <f t="shared" si="25"/>
        <v>0.561804369119785</v>
      </c>
      <c r="Q50" s="16">
        <f t="shared" si="26"/>
        <v>0.073034567985572</v>
      </c>
      <c r="R50" s="11">
        <f t="shared" si="27"/>
        <v>0.115864991666667</v>
      </c>
      <c r="S50" s="17">
        <f t="shared" si="28"/>
        <v>0.630341977632777</v>
      </c>
      <c r="T50" s="3">
        <v>0.01</v>
      </c>
      <c r="U50" s="18">
        <f t="shared" si="29"/>
        <v>0.00630341977632777</v>
      </c>
      <c r="V50" s="17"/>
      <c r="W50" s="3"/>
      <c r="X50" s="18"/>
      <c r="Y50" s="19">
        <v>0.04</v>
      </c>
      <c r="Z50" s="3">
        <v>0.29</v>
      </c>
      <c r="AA50" s="20">
        <f t="shared" si="30"/>
        <v>0.0116</v>
      </c>
      <c r="AB50" s="3">
        <v>0.015</v>
      </c>
      <c r="AC50" s="3">
        <v>0.28</v>
      </c>
      <c r="AD50" s="20">
        <f t="shared" si="31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0.0343534197763278</v>
      </c>
      <c r="AR50" s="25">
        <f t="shared" si="35"/>
        <v>89.1269166666667</v>
      </c>
      <c r="AS50" s="1">
        <f t="shared" si="36"/>
        <v>0.13</v>
      </c>
      <c r="AT50" s="2">
        <f>$E$3/12</f>
        <v>13.2166666666667</v>
      </c>
      <c r="AU50" s="1">
        <f t="shared" si="37"/>
        <v>35246.7396471322</v>
      </c>
    </row>
    <row r="51" s="1" customFormat="1" spans="1:47">
      <c r="A51" s="6"/>
      <c r="B51" s="6"/>
      <c r="C51" s="9">
        <v>7</v>
      </c>
      <c r="D51" s="12">
        <v>25.1713268106452</v>
      </c>
      <c r="E51" s="13">
        <f t="shared" si="38"/>
        <v>21.2775278113333</v>
      </c>
      <c r="F51" s="9" t="s">
        <v>107</v>
      </c>
      <c r="G51" s="6">
        <v>8</v>
      </c>
      <c r="H51" s="11">
        <f t="shared" si="20"/>
        <v>25.1713268106452</v>
      </c>
      <c r="I51" s="11">
        <f t="shared" si="21"/>
        <v>298.321326810645</v>
      </c>
      <c r="J51" s="11">
        <f t="shared" si="22"/>
        <v>0.352728155642643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2.78194758574475</v>
      </c>
      <c r="P51" s="11">
        <f t="shared" si="25"/>
        <v>0.98127124101425</v>
      </c>
      <c r="Q51" s="16">
        <f t="shared" si="26"/>
        <v>0.127565261331852</v>
      </c>
      <c r="R51" s="11">
        <f t="shared" si="27"/>
        <v>0.115864991666667</v>
      </c>
      <c r="S51" s="17">
        <f t="shared" si="28"/>
        <v>1.10098192298538</v>
      </c>
      <c r="T51" s="3">
        <v>0.01</v>
      </c>
      <c r="U51" s="18">
        <f t="shared" si="29"/>
        <v>0.0110098192298538</v>
      </c>
      <c r="V51" s="17"/>
      <c r="W51" s="3"/>
      <c r="X51" s="18"/>
      <c r="Y51" s="19">
        <v>0.04</v>
      </c>
      <c r="Z51" s="3">
        <v>0.29</v>
      </c>
      <c r="AA51" s="20">
        <f t="shared" si="30"/>
        <v>0.0116</v>
      </c>
      <c r="AB51" s="3">
        <v>0.015</v>
      </c>
      <c r="AC51" s="3">
        <v>0.28</v>
      </c>
      <c r="AD51" s="20">
        <f t="shared" si="31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0.0390598192298538</v>
      </c>
      <c r="AR51" s="25">
        <f t="shared" si="35"/>
        <v>89.1269166666667</v>
      </c>
      <c r="AS51" s="1">
        <f t="shared" si="36"/>
        <v>0.13</v>
      </c>
      <c r="AT51" s="2">
        <f>$E$3/12</f>
        <v>13.2166666666667</v>
      </c>
      <c r="AU51" s="1">
        <f t="shared" si="37"/>
        <v>40075.5234274342</v>
      </c>
    </row>
    <row r="52" s="1" customFormat="1" spans="1:47">
      <c r="A52" s="6"/>
      <c r="B52" s="6"/>
      <c r="C52" s="9">
        <v>8</v>
      </c>
      <c r="D52" s="12">
        <v>21.9034436245161</v>
      </c>
      <c r="E52" s="13">
        <f t="shared" si="38"/>
        <v>25.1713268106452</v>
      </c>
      <c r="F52" s="9" t="s">
        <v>107</v>
      </c>
      <c r="G52" s="6">
        <v>9</v>
      </c>
      <c r="H52" s="11">
        <f t="shared" si="20"/>
        <v>21.9034436245161</v>
      </c>
      <c r="I52" s="11">
        <f t="shared" si="21"/>
        <v>295.053443624516</v>
      </c>
      <c r="J52" s="11">
        <f t="shared" si="22"/>
        <v>0.245723475774964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2.69194551139717</v>
      </c>
      <c r="P52" s="11">
        <f t="shared" si="25"/>
        <v>0.661474207657326</v>
      </c>
      <c r="Q52" s="16">
        <f t="shared" si="26"/>
        <v>0.0859916469954524</v>
      </c>
      <c r="R52" s="11">
        <f t="shared" si="27"/>
        <v>0.115864991666667</v>
      </c>
      <c r="S52" s="17">
        <f t="shared" si="28"/>
        <v>0.742171088596308</v>
      </c>
      <c r="T52" s="3">
        <v>0.01</v>
      </c>
      <c r="U52" s="18">
        <f t="shared" si="29"/>
        <v>0.00742171088596308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0.0337217108859631</v>
      </c>
      <c r="AR52" s="25">
        <f t="shared" si="35"/>
        <v>89.1269166666667</v>
      </c>
      <c r="AS52" s="1">
        <f t="shared" si="36"/>
        <v>0.13</v>
      </c>
      <c r="AT52" s="2">
        <f>$E$3/12</f>
        <v>13.2166666666667</v>
      </c>
      <c r="AU52" s="1">
        <f t="shared" si="37"/>
        <v>34598.6039175183</v>
      </c>
    </row>
    <row r="53" s="1" customFormat="1" spans="1:47">
      <c r="A53" s="6"/>
      <c r="B53" s="6"/>
      <c r="C53" s="9">
        <v>9</v>
      </c>
      <c r="D53" s="12">
        <v>17.862879231</v>
      </c>
      <c r="E53" s="13">
        <f t="shared" si="38"/>
        <v>21.9034436245161</v>
      </c>
      <c r="F53" s="9" t="s">
        <v>107</v>
      </c>
      <c r="G53" s="6">
        <v>10</v>
      </c>
      <c r="H53" s="11">
        <f t="shared" si="20"/>
        <v>17.862879231</v>
      </c>
      <c r="I53" s="11">
        <f t="shared" si="21"/>
        <v>291.012879231</v>
      </c>
      <c r="J53" s="11">
        <f t="shared" si="22"/>
        <v>0.155402351140162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2.92174047040651</v>
      </c>
      <c r="P53" s="11">
        <f t="shared" si="25"/>
        <v>0.454045338522534</v>
      </c>
      <c r="Q53" s="16">
        <f t="shared" si="26"/>
        <v>0.0590258940079294</v>
      </c>
      <c r="R53" s="11">
        <f t="shared" si="27"/>
        <v>0.115864991666667</v>
      </c>
      <c r="S53" s="17">
        <f t="shared" si="28"/>
        <v>0.50943682952778</v>
      </c>
      <c r="T53" s="3">
        <v>0.01</v>
      </c>
      <c r="U53" s="18">
        <f t="shared" si="29"/>
        <v>0.0050943682952778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0.0241943682952778</v>
      </c>
      <c r="AR53" s="25">
        <f t="shared" si="35"/>
        <v>89.1269166666667</v>
      </c>
      <c r="AS53" s="1">
        <f t="shared" si="36"/>
        <v>0.13</v>
      </c>
      <c r="AT53" s="2">
        <f>$E$3/12</f>
        <v>13.2166666666667</v>
      </c>
      <c r="AU53" s="1">
        <f t="shared" si="37"/>
        <v>24823.5141008615</v>
      </c>
    </row>
    <row r="54" s="1" customFormat="1" spans="1:47">
      <c r="A54" s="6"/>
      <c r="B54" s="6"/>
      <c r="C54" s="9">
        <v>10</v>
      </c>
      <c r="D54" s="12">
        <v>10.1671902875806</v>
      </c>
      <c r="E54" s="13">
        <f t="shared" si="38"/>
        <v>17.862879231</v>
      </c>
      <c r="F54" s="9" t="s">
        <v>107</v>
      </c>
      <c r="G54" s="6">
        <v>11</v>
      </c>
      <c r="H54" s="11">
        <f t="shared" si="20"/>
        <v>10.1671902875806</v>
      </c>
      <c r="I54" s="11">
        <f t="shared" si="21"/>
        <v>283.317190287581</v>
      </c>
      <c r="J54" s="11">
        <f t="shared" si="22"/>
        <v>0.0626270333263888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2.34431037528978</v>
      </c>
      <c r="O54" s="11">
        <f t="shared" si="39"/>
        <v>1.01465392326087</v>
      </c>
      <c r="P54" s="11">
        <f t="shared" si="25"/>
        <v>0.0635447650668094</v>
      </c>
      <c r="Q54" s="16">
        <f t="shared" si="26"/>
        <v>0.00826081945868523</v>
      </c>
      <c r="R54" s="11">
        <f t="shared" si="27"/>
        <v>0.115864991666667</v>
      </c>
      <c r="S54" s="17">
        <f t="shared" si="28"/>
        <v>0.0712969408607119</v>
      </c>
      <c r="T54" s="3">
        <v>0.01</v>
      </c>
      <c r="U54" s="18">
        <f t="shared" si="29"/>
        <v>0.000712969408607119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0.0198129694086071</v>
      </c>
      <c r="AR54" s="25">
        <f t="shared" si="35"/>
        <v>89.1269166666667</v>
      </c>
      <c r="AS54" s="1">
        <f t="shared" si="36"/>
        <v>0.13</v>
      </c>
      <c r="AT54" s="2">
        <f>$E$3/12</f>
        <v>13.2166666666667</v>
      </c>
      <c r="AU54" s="1">
        <f t="shared" si="37"/>
        <v>20328.1821410683</v>
      </c>
    </row>
    <row r="55" s="1" customFormat="1" spans="1:48">
      <c r="A55" s="6"/>
      <c r="B55" s="6"/>
      <c r="C55" s="9">
        <v>11</v>
      </c>
      <c r="D55" s="12">
        <v>4.76093059163333</v>
      </c>
      <c r="E55" s="13">
        <f t="shared" si="38"/>
        <v>10.1671902875806</v>
      </c>
      <c r="F55" s="9" t="s">
        <v>109</v>
      </c>
      <c r="G55" s="6">
        <v>12</v>
      </c>
      <c r="H55" s="11">
        <f t="shared" si="20"/>
        <v>4.76093059163333</v>
      </c>
      <c r="I55" s="11">
        <f t="shared" si="21"/>
        <v>277.910930591633</v>
      </c>
      <c r="J55" s="11">
        <f t="shared" si="22"/>
        <v>0.0320932808132809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1.84237832486072</v>
      </c>
      <c r="P55" s="11">
        <f t="shared" si="25"/>
        <v>0.0591279649440572</v>
      </c>
      <c r="Q55" s="16">
        <f t="shared" si="26"/>
        <v>0.00768663544272744</v>
      </c>
      <c r="R55" s="11">
        <f t="shared" si="27"/>
        <v>0.115864991666667</v>
      </c>
      <c r="S55" s="17">
        <f t="shared" si="28"/>
        <v>0.0663413109702815</v>
      </c>
      <c r="T55" s="3">
        <v>0.01</v>
      </c>
      <c r="U55" s="18">
        <f t="shared" si="29"/>
        <v>0.000663413109702815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0.0197634131097028</v>
      </c>
      <c r="AR55" s="25">
        <f t="shared" si="35"/>
        <v>89.1269166666667</v>
      </c>
      <c r="AS55" s="1">
        <f t="shared" si="36"/>
        <v>0.13</v>
      </c>
      <c r="AT55" s="2">
        <f>$E$3/12</f>
        <v>13.2166666666667</v>
      </c>
      <c r="AU55" s="1">
        <f t="shared" si="37"/>
        <v>20277.3371894819</v>
      </c>
      <c r="AV55" s="1">
        <f>SUM(AU44:AU55)</f>
        <v>318278.479285451</v>
      </c>
    </row>
    <row r="56" s="1" customFormat="1" spans="1:46">
      <c r="A56" s="6"/>
      <c r="B56" s="6"/>
      <c r="C56" s="9">
        <v>12</v>
      </c>
      <c r="D56" s="12">
        <v>-0.843440335193548</v>
      </c>
      <c r="E56" s="13">
        <f t="shared" si="38"/>
        <v>4.76093059163333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1</v>
      </c>
      <c r="E60" s="9"/>
      <c r="F60" s="9"/>
      <c r="G60" s="6">
        <v>1</v>
      </c>
      <c r="H60" s="11">
        <f t="shared" ref="H60:H71" si="40">E61</f>
        <v>1</v>
      </c>
      <c r="I60" s="11">
        <f t="shared" ref="I60:I71" si="41">H60+273.15</f>
        <v>274.15</v>
      </c>
      <c r="J60" s="11">
        <f t="shared" ref="J60:J71" si="42">EXP(($C$18*(I60-$C$16))/($C$19*I60*$C$16))</f>
        <v>0.0198461430441487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0.027381723558012</v>
      </c>
      <c r="Q60" s="16">
        <f t="shared" ref="Q60:Q71" si="46">P60*$B$62</f>
        <v>0.0027381723558012</v>
      </c>
      <c r="R60" s="11">
        <f t="shared" ref="R60:R71" si="47">L60*$B$62</f>
        <v>0.13797</v>
      </c>
      <c r="S60" s="17">
        <f t="shared" ref="S60:S71" si="48">Q60/R60</f>
        <v>0.0198461430441487</v>
      </c>
      <c r="T60" s="3">
        <v>0.01</v>
      </c>
      <c r="U60" s="18">
        <f t="shared" ref="U60:U71" si="49">S60*T60</f>
        <v>0.000198461430441487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0.0124984614304415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0.1</v>
      </c>
      <c r="AU60" s="1">
        <f t="shared" ref="AU60:AU71" si="57">AT60*10000*AS60*0.67*AR60*AQ60</f>
        <v>115.535652478387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-1.13219736225806</v>
      </c>
      <c r="E61" s="13">
        <f t="shared" ref="E61:E72" si="58">D60</f>
        <v>1</v>
      </c>
      <c r="F61" s="9" t="s">
        <v>107</v>
      </c>
      <c r="G61" s="6">
        <v>2</v>
      </c>
      <c r="H61" s="11">
        <f t="shared" si="40"/>
        <v>-1.13219736225806</v>
      </c>
      <c r="I61" s="11">
        <f t="shared" si="41"/>
        <v>272.017802637742</v>
      </c>
      <c r="J61" s="11">
        <f t="shared" si="42"/>
        <v>0.0150235226076712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2.73201827644199</v>
      </c>
      <c r="P61" s="11">
        <f t="shared" si="45"/>
        <v>0.0410445383406972</v>
      </c>
      <c r="Q61" s="16">
        <f t="shared" si="46"/>
        <v>0.00410445383406972</v>
      </c>
      <c r="R61" s="11">
        <f t="shared" si="47"/>
        <v>0.13797</v>
      </c>
      <c r="S61" s="17">
        <f t="shared" si="48"/>
        <v>0.0297488862366436</v>
      </c>
      <c r="T61" s="3">
        <v>0.01</v>
      </c>
      <c r="U61" s="18">
        <f t="shared" si="49"/>
        <v>0.000297488862366436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0.0125974888623664</v>
      </c>
      <c r="AR61" s="25">
        <f t="shared" si="55"/>
        <v>137.97</v>
      </c>
      <c r="AS61" s="1">
        <f t="shared" si="56"/>
        <v>0.1</v>
      </c>
      <c r="AT61" s="2">
        <f>$E$5/12</f>
        <v>0.1</v>
      </c>
      <c r="AU61" s="1">
        <f t="shared" si="57"/>
        <v>116.451061068827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1.35790855396429</v>
      </c>
      <c r="E62" s="13">
        <f t="shared" si="58"/>
        <v>-1.13219736225806</v>
      </c>
      <c r="F62" s="9" t="s">
        <v>107</v>
      </c>
      <c r="G62" s="6">
        <v>3</v>
      </c>
      <c r="H62" s="11">
        <f t="shared" si="40"/>
        <v>1.35790855396429</v>
      </c>
      <c r="I62" s="11">
        <f t="shared" si="41"/>
        <v>274.507908553964</v>
      </c>
      <c r="J62" s="11">
        <f t="shared" si="42"/>
        <v>0.020786764852691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4.07067373810129</v>
      </c>
      <c r="P62" s="11">
        <f t="shared" si="45"/>
        <v>0.0846161377859364</v>
      </c>
      <c r="Q62" s="16">
        <f t="shared" si="46"/>
        <v>0.00846161377859364</v>
      </c>
      <c r="R62" s="11">
        <f t="shared" si="47"/>
        <v>0.13797</v>
      </c>
      <c r="S62" s="17">
        <f t="shared" si="48"/>
        <v>0.061329374346551</v>
      </c>
      <c r="T62" s="3">
        <v>0.01</v>
      </c>
      <c r="U62" s="18">
        <f t="shared" si="49"/>
        <v>0.00061329374346551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0.0129132937434655</v>
      </c>
      <c r="AR62" s="25">
        <f t="shared" si="55"/>
        <v>137.97</v>
      </c>
      <c r="AS62" s="1">
        <f t="shared" si="56"/>
        <v>0.1</v>
      </c>
      <c r="AT62" s="2">
        <f>$E$5/12</f>
        <v>0.1</v>
      </c>
      <c r="AU62" s="1">
        <f t="shared" si="57"/>
        <v>119.370358231658</v>
      </c>
    </row>
    <row r="63" s="1" customFormat="1" spans="1:47">
      <c r="A63" s="6"/>
      <c r="B63" s="6"/>
      <c r="C63" s="9">
        <v>3</v>
      </c>
      <c r="D63" s="12">
        <v>5.30071291477419</v>
      </c>
      <c r="E63" s="13">
        <f t="shared" si="58"/>
        <v>1.35790855396429</v>
      </c>
      <c r="F63" s="9" t="s">
        <v>107</v>
      </c>
      <c r="G63" s="6">
        <v>4</v>
      </c>
      <c r="H63" s="11">
        <f t="shared" si="40"/>
        <v>5.30071291477419</v>
      </c>
      <c r="I63" s="11">
        <f t="shared" si="41"/>
        <v>278.450712914774</v>
      </c>
      <c r="J63" s="11">
        <f t="shared" si="42"/>
        <v>0.0343486939186198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5.36575760031536</v>
      </c>
      <c r="P63" s="11">
        <f t="shared" si="45"/>
        <v>0.18430676545474</v>
      </c>
      <c r="Q63" s="16">
        <f t="shared" si="46"/>
        <v>0.018430676545474</v>
      </c>
      <c r="R63" s="11">
        <f t="shared" si="47"/>
        <v>0.13797</v>
      </c>
      <c r="S63" s="17">
        <f t="shared" si="48"/>
        <v>0.133584667286178</v>
      </c>
      <c r="T63" s="3">
        <v>0.01</v>
      </c>
      <c r="U63" s="18">
        <f t="shared" si="49"/>
        <v>0.00133584667286178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0.0136358466728618</v>
      </c>
      <c r="AR63" s="25">
        <f t="shared" si="55"/>
        <v>137.97</v>
      </c>
      <c r="AS63" s="1">
        <f t="shared" si="56"/>
        <v>0.1</v>
      </c>
      <c r="AT63" s="2">
        <f>$E$5/12</f>
        <v>0.1</v>
      </c>
      <c r="AU63" s="1">
        <f t="shared" si="57"/>
        <v>126.049630285468</v>
      </c>
    </row>
    <row r="64" s="1" customFormat="1" spans="1:47">
      <c r="A64" s="6"/>
      <c r="B64" s="6"/>
      <c r="C64" s="9">
        <v>4</v>
      </c>
      <c r="D64" s="12">
        <v>13.1135139598333</v>
      </c>
      <c r="E64" s="13">
        <f t="shared" si="58"/>
        <v>5.30071291477419</v>
      </c>
      <c r="F64" s="9" t="s">
        <v>107</v>
      </c>
      <c r="G64" s="6">
        <v>5</v>
      </c>
      <c r="H64" s="11">
        <f t="shared" si="40"/>
        <v>13.1135139598333</v>
      </c>
      <c r="I64" s="11">
        <f t="shared" si="41"/>
        <v>286.263513959833</v>
      </c>
      <c r="J64" s="11">
        <f t="shared" si="42"/>
        <v>0.0892030415293552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4.92237829311758</v>
      </c>
      <c r="O64" s="11">
        <f t="shared" si="59"/>
        <v>1.63877254174303</v>
      </c>
      <c r="P64" s="11">
        <f t="shared" si="45"/>
        <v>0.14618349509827</v>
      </c>
      <c r="Q64" s="16">
        <f t="shared" si="46"/>
        <v>0.014618349509827</v>
      </c>
      <c r="R64" s="11">
        <f t="shared" si="47"/>
        <v>0.13797</v>
      </c>
      <c r="S64" s="17">
        <f t="shared" si="48"/>
        <v>0.105953102194876</v>
      </c>
      <c r="T64" s="3">
        <v>0.01</v>
      </c>
      <c r="U64" s="18">
        <f t="shared" si="49"/>
        <v>0.00105953102194876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0.0191095310219488</v>
      </c>
      <c r="AR64" s="25">
        <f t="shared" si="55"/>
        <v>137.97</v>
      </c>
      <c r="AS64" s="1">
        <f t="shared" si="56"/>
        <v>0.1</v>
      </c>
      <c r="AT64" s="2">
        <f>$E$5/12</f>
        <v>0.1</v>
      </c>
      <c r="AU64" s="1">
        <f t="shared" si="57"/>
        <v>176.648313671584</v>
      </c>
    </row>
    <row r="65" s="1" customFormat="1" spans="1:47">
      <c r="A65" s="6"/>
      <c r="B65" s="6"/>
      <c r="C65" s="9">
        <v>5</v>
      </c>
      <c r="D65" s="12">
        <v>18.0393473303226</v>
      </c>
      <c r="E65" s="13">
        <f t="shared" si="58"/>
        <v>13.1135139598333</v>
      </c>
      <c r="F65" s="9" t="s">
        <v>109</v>
      </c>
      <c r="G65" s="6">
        <v>6</v>
      </c>
      <c r="H65" s="11">
        <f t="shared" si="40"/>
        <v>18.0393473303226</v>
      </c>
      <c r="I65" s="11">
        <f t="shared" si="41"/>
        <v>291.189347330323</v>
      </c>
      <c r="J65" s="11">
        <f t="shared" si="42"/>
        <v>0.158585539249225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2.87228904664476</v>
      </c>
      <c r="P65" s="11">
        <f t="shared" si="45"/>
        <v>0.455503507341803</v>
      </c>
      <c r="Q65" s="16">
        <f t="shared" si="46"/>
        <v>0.0455503507341803</v>
      </c>
      <c r="R65" s="11">
        <f t="shared" si="47"/>
        <v>0.13797</v>
      </c>
      <c r="S65" s="17">
        <f t="shared" si="48"/>
        <v>0.330146776358486</v>
      </c>
      <c r="T65" s="3">
        <v>0.01</v>
      </c>
      <c r="U65" s="18">
        <f t="shared" si="49"/>
        <v>0.00330146776358486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0.0213514677635849</v>
      </c>
      <c r="AR65" s="25">
        <f t="shared" si="55"/>
        <v>137.97</v>
      </c>
      <c r="AS65" s="1">
        <f t="shared" si="56"/>
        <v>0.1</v>
      </c>
      <c r="AT65" s="2">
        <f>$E$5/12</f>
        <v>0.1</v>
      </c>
      <c r="AU65" s="1">
        <f t="shared" si="57"/>
        <v>197.372754491901</v>
      </c>
    </row>
    <row r="66" s="1" customFormat="1" spans="1:47">
      <c r="A66" s="6"/>
      <c r="B66" s="6"/>
      <c r="C66" s="9">
        <v>6</v>
      </c>
      <c r="D66" s="12">
        <v>21.2775278113333</v>
      </c>
      <c r="E66" s="13">
        <f t="shared" si="58"/>
        <v>18.0393473303226</v>
      </c>
      <c r="F66" s="9" t="s">
        <v>107</v>
      </c>
      <c r="G66" s="6">
        <v>7</v>
      </c>
      <c r="H66" s="11">
        <f t="shared" si="40"/>
        <v>21.2775278113333</v>
      </c>
      <c r="I66" s="11">
        <f t="shared" si="41"/>
        <v>294.427527811333</v>
      </c>
      <c r="J66" s="11">
        <f t="shared" si="42"/>
        <v>0.229075764292156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3.79648553930296</v>
      </c>
      <c r="P66" s="11">
        <f t="shared" si="45"/>
        <v>0.869682826539944</v>
      </c>
      <c r="Q66" s="16">
        <f t="shared" si="46"/>
        <v>0.0869682826539944</v>
      </c>
      <c r="R66" s="11">
        <f t="shared" si="47"/>
        <v>0.13797</v>
      </c>
      <c r="S66" s="17">
        <f t="shared" si="48"/>
        <v>0.630341977632778</v>
      </c>
      <c r="T66" s="3">
        <v>0.01</v>
      </c>
      <c r="U66" s="18">
        <f t="shared" si="49"/>
        <v>0.00630341977632778</v>
      </c>
      <c r="V66" s="17"/>
      <c r="W66" s="3"/>
      <c r="X66" s="18"/>
      <c r="Y66" s="19">
        <v>0.04</v>
      </c>
      <c r="Z66" s="3">
        <v>0.06</v>
      </c>
      <c r="AA66" s="20">
        <f t="shared" si="50"/>
        <v>0.0024</v>
      </c>
      <c r="AB66" s="3">
        <v>0.015</v>
      </c>
      <c r="AC66" s="3">
        <v>0.63</v>
      </c>
      <c r="AD66" s="20">
        <f t="shared" si="51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0.0243534197763278</v>
      </c>
      <c r="AR66" s="25">
        <f t="shared" si="55"/>
        <v>137.97</v>
      </c>
      <c r="AS66" s="1">
        <f t="shared" si="56"/>
        <v>0.1</v>
      </c>
      <c r="AT66" s="2">
        <f>$E$5/12</f>
        <v>0.1</v>
      </c>
      <c r="AU66" s="1">
        <f t="shared" si="57"/>
        <v>225.122768878176</v>
      </c>
    </row>
    <row r="67" s="1" customFormat="1" spans="1:47">
      <c r="A67" s="6"/>
      <c r="B67" s="6"/>
      <c r="C67" s="9">
        <v>7</v>
      </c>
      <c r="D67" s="12">
        <v>25.1713268106452</v>
      </c>
      <c r="E67" s="13">
        <f t="shared" si="58"/>
        <v>21.2775278113333</v>
      </c>
      <c r="F67" s="9" t="s">
        <v>107</v>
      </c>
      <c r="G67" s="6">
        <v>8</v>
      </c>
      <c r="H67" s="11">
        <f t="shared" si="40"/>
        <v>25.1713268106452</v>
      </c>
      <c r="I67" s="11">
        <f t="shared" si="41"/>
        <v>298.321326810645</v>
      </c>
      <c r="J67" s="11">
        <f t="shared" si="42"/>
        <v>0.352728155642643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4.30650271276301</v>
      </c>
      <c r="P67" s="11">
        <f t="shared" si="45"/>
        <v>1.51902475914294</v>
      </c>
      <c r="Q67" s="16">
        <f t="shared" si="46"/>
        <v>0.151902475914294</v>
      </c>
      <c r="R67" s="11">
        <f t="shared" si="47"/>
        <v>0.13797</v>
      </c>
      <c r="S67" s="17">
        <f t="shared" si="48"/>
        <v>1.10098192298539</v>
      </c>
      <c r="T67" s="3">
        <v>0.01</v>
      </c>
      <c r="U67" s="18">
        <f t="shared" si="49"/>
        <v>0.0110098192298539</v>
      </c>
      <c r="V67" s="17"/>
      <c r="W67" s="3"/>
      <c r="X67" s="18"/>
      <c r="Y67" s="19">
        <v>0.04</v>
      </c>
      <c r="Z67" s="3">
        <v>0.06</v>
      </c>
      <c r="AA67" s="20">
        <f t="shared" si="50"/>
        <v>0.0024</v>
      </c>
      <c r="AB67" s="3">
        <v>0.015</v>
      </c>
      <c r="AC67" s="3">
        <v>0.63</v>
      </c>
      <c r="AD67" s="20">
        <f t="shared" si="51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0.0290598192298539</v>
      </c>
      <c r="AR67" s="25">
        <f t="shared" si="55"/>
        <v>137.97</v>
      </c>
      <c r="AS67" s="1">
        <f t="shared" si="56"/>
        <v>0.1</v>
      </c>
      <c r="AT67" s="2">
        <f>$E$5/12</f>
        <v>0.1</v>
      </c>
      <c r="AU67" s="1">
        <f t="shared" si="57"/>
        <v>268.628678362577</v>
      </c>
    </row>
    <row r="68" s="1" customFormat="1" spans="1:47">
      <c r="A68" s="6"/>
      <c r="B68" s="6"/>
      <c r="C68" s="9">
        <v>8</v>
      </c>
      <c r="D68" s="12">
        <v>21.9034436245161</v>
      </c>
      <c r="E68" s="13">
        <f t="shared" si="58"/>
        <v>25.1713268106452</v>
      </c>
      <c r="F68" s="9" t="s">
        <v>107</v>
      </c>
      <c r="G68" s="6">
        <v>9</v>
      </c>
      <c r="H68" s="11">
        <f t="shared" si="40"/>
        <v>21.9034436245161</v>
      </c>
      <c r="I68" s="11">
        <f t="shared" si="41"/>
        <v>295.053443624516</v>
      </c>
      <c r="J68" s="11">
        <f t="shared" si="42"/>
        <v>0.245723475774964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4.16717795362008</v>
      </c>
      <c r="P68" s="11">
        <f t="shared" si="45"/>
        <v>1.02397345093633</v>
      </c>
      <c r="Q68" s="16">
        <f t="shared" si="46"/>
        <v>0.102397345093633</v>
      </c>
      <c r="R68" s="11">
        <f t="shared" si="47"/>
        <v>0.13797</v>
      </c>
      <c r="S68" s="17">
        <f t="shared" si="48"/>
        <v>0.74217108859631</v>
      </c>
      <c r="T68" s="3">
        <v>0.01</v>
      </c>
      <c r="U68" s="18">
        <f t="shared" si="49"/>
        <v>0.0074217108859631</v>
      </c>
      <c r="V68" s="17"/>
      <c r="W68" s="3"/>
      <c r="X68" s="18"/>
      <c r="Y68" s="19">
        <v>0.02</v>
      </c>
      <c r="Z68" s="3">
        <v>0.06</v>
      </c>
      <c r="AA68" s="20">
        <f t="shared" si="50"/>
        <v>0.0012</v>
      </c>
      <c r="AB68" s="3">
        <v>0.01</v>
      </c>
      <c r="AC68" s="3">
        <v>0.63</v>
      </c>
      <c r="AD68" s="20">
        <f t="shared" si="51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0.0197217108859631</v>
      </c>
      <c r="AR68" s="25">
        <f t="shared" si="55"/>
        <v>137.97</v>
      </c>
      <c r="AS68" s="1">
        <f t="shared" si="56"/>
        <v>0.1</v>
      </c>
      <c r="AT68" s="2">
        <f>$E$5/12</f>
        <v>0.1</v>
      </c>
      <c r="AU68" s="1">
        <f t="shared" si="57"/>
        <v>182.307298212734</v>
      </c>
    </row>
    <row r="69" s="1" customFormat="1" spans="1:47">
      <c r="A69" s="6"/>
      <c r="B69" s="6"/>
      <c r="C69" s="9">
        <v>9</v>
      </c>
      <c r="D69" s="12">
        <v>17.862879231</v>
      </c>
      <c r="E69" s="13">
        <f t="shared" si="58"/>
        <v>21.9034436245161</v>
      </c>
      <c r="F69" s="9" t="s">
        <v>107</v>
      </c>
      <c r="G69" s="6">
        <v>10</v>
      </c>
      <c r="H69" s="11">
        <f t="shared" si="40"/>
        <v>17.862879231</v>
      </c>
      <c r="I69" s="11">
        <f t="shared" si="41"/>
        <v>291.012879231</v>
      </c>
      <c r="J69" s="11">
        <f t="shared" si="42"/>
        <v>0.155402351140162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4.52290450268375</v>
      </c>
      <c r="P69" s="11">
        <f t="shared" si="45"/>
        <v>0.702869993699479</v>
      </c>
      <c r="Q69" s="16">
        <f t="shared" si="46"/>
        <v>0.0702869993699479</v>
      </c>
      <c r="R69" s="11">
        <f t="shared" si="47"/>
        <v>0.13797</v>
      </c>
      <c r="S69" s="17">
        <f t="shared" si="48"/>
        <v>0.509436829527781</v>
      </c>
      <c r="T69" s="3">
        <v>0.01</v>
      </c>
      <c r="U69" s="18">
        <f t="shared" si="49"/>
        <v>0.00509436829527781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0.0173943682952778</v>
      </c>
      <c r="AR69" s="25">
        <f t="shared" si="55"/>
        <v>137.97</v>
      </c>
      <c r="AS69" s="1">
        <f t="shared" si="56"/>
        <v>0.1</v>
      </c>
      <c r="AT69" s="2">
        <f>$E$5/12</f>
        <v>0.1</v>
      </c>
      <c r="AU69" s="1">
        <f t="shared" si="57"/>
        <v>160.793366577865</v>
      </c>
    </row>
    <row r="70" s="1" customFormat="1" spans="1:47">
      <c r="A70" s="6"/>
      <c r="B70" s="6"/>
      <c r="C70" s="9">
        <v>10</v>
      </c>
      <c r="D70" s="12">
        <v>10.1671902875806</v>
      </c>
      <c r="E70" s="13">
        <f t="shared" si="58"/>
        <v>17.862879231</v>
      </c>
      <c r="F70" s="9" t="s">
        <v>107</v>
      </c>
      <c r="G70" s="6">
        <v>11</v>
      </c>
      <c r="H70" s="11">
        <f t="shared" si="40"/>
        <v>10.1671902875806</v>
      </c>
      <c r="I70" s="11">
        <f t="shared" si="41"/>
        <v>283.317190287581</v>
      </c>
      <c r="J70" s="11">
        <f t="shared" si="42"/>
        <v>0.0626270333263888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3.62903278353505</v>
      </c>
      <c r="O70" s="11">
        <f t="shared" si="59"/>
        <v>1.57070172544921</v>
      </c>
      <c r="P70" s="11">
        <f t="shared" si="45"/>
        <v>0.0983683893055243</v>
      </c>
      <c r="Q70" s="16">
        <f t="shared" si="46"/>
        <v>0.00983683893055243</v>
      </c>
      <c r="R70" s="11">
        <f t="shared" si="47"/>
        <v>0.13797</v>
      </c>
      <c r="S70" s="17">
        <f t="shared" si="48"/>
        <v>0.071296940860712</v>
      </c>
      <c r="T70" s="3">
        <v>0.01</v>
      </c>
      <c r="U70" s="18">
        <f t="shared" si="49"/>
        <v>0.00071296940860712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0.0130129694086071</v>
      </c>
      <c r="AR70" s="25">
        <f t="shared" si="55"/>
        <v>137.97</v>
      </c>
      <c r="AS70" s="1">
        <f t="shared" si="56"/>
        <v>0.1</v>
      </c>
      <c r="AT70" s="2">
        <f>$E$5/12</f>
        <v>0.1</v>
      </c>
      <c r="AU70" s="1">
        <f t="shared" si="57"/>
        <v>120.29175908347</v>
      </c>
    </row>
    <row r="71" s="1" customFormat="1" spans="1:48">
      <c r="A71" s="6"/>
      <c r="B71" s="6"/>
      <c r="C71" s="9">
        <v>11</v>
      </c>
      <c r="D71" s="12">
        <v>4.76093059163333</v>
      </c>
      <c r="E71" s="13">
        <f t="shared" si="58"/>
        <v>10.1671902875806</v>
      </c>
      <c r="F71" s="9" t="s">
        <v>109</v>
      </c>
      <c r="G71" s="6">
        <v>12</v>
      </c>
      <c r="H71" s="11">
        <f t="shared" si="40"/>
        <v>4.76093059163333</v>
      </c>
      <c r="I71" s="11">
        <f t="shared" si="41"/>
        <v>277.910930591633</v>
      </c>
      <c r="J71" s="11">
        <f t="shared" si="42"/>
        <v>0.0320932808132809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2.85203333614369</v>
      </c>
      <c r="P71" s="11">
        <f t="shared" si="45"/>
        <v>0.0915311067456976</v>
      </c>
      <c r="Q71" s="16">
        <f t="shared" si="46"/>
        <v>0.00915311067456977</v>
      </c>
      <c r="R71" s="11">
        <f t="shared" si="47"/>
        <v>0.13797</v>
      </c>
      <c r="S71" s="17">
        <f t="shared" si="48"/>
        <v>0.0663413109702817</v>
      </c>
      <c r="T71" s="3">
        <v>0.01</v>
      </c>
      <c r="U71" s="18">
        <f t="shared" si="49"/>
        <v>0.000663413109702817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0.0129634131097028</v>
      </c>
      <c r="AR71" s="25">
        <f t="shared" si="55"/>
        <v>137.97</v>
      </c>
      <c r="AS71" s="1">
        <f t="shared" si="56"/>
        <v>0.1</v>
      </c>
      <c r="AT71" s="2">
        <f>$E$5/12</f>
        <v>0.1</v>
      </c>
      <c r="AU71" s="1">
        <f t="shared" si="57"/>
        <v>119.833661151962</v>
      </c>
      <c r="AV71" s="1">
        <f>SUM(AU60:AU71)</f>
        <v>1928.40530249461</v>
      </c>
    </row>
    <row r="72" s="1" customFormat="1" spans="1:46">
      <c r="A72" s="6"/>
      <c r="B72" s="6"/>
      <c r="C72" s="9">
        <v>12</v>
      </c>
      <c r="D72" s="12">
        <v>-0.843440335193548</v>
      </c>
      <c r="E72" s="13">
        <f t="shared" si="58"/>
        <v>4.76093059163333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1</v>
      </c>
      <c r="E76" s="9"/>
      <c r="F76" s="9"/>
      <c r="G76" s="6">
        <v>1</v>
      </c>
      <c r="H76" s="11">
        <f t="shared" ref="H76:H87" si="60">E77</f>
        <v>1</v>
      </c>
      <c r="I76" s="11">
        <f t="shared" ref="I76:I87" si="61">H76+273.15</f>
        <v>274.15</v>
      </c>
      <c r="J76" s="11">
        <f t="shared" ref="J76:J87" si="62">EXP(($C$18*(I76-$C$16))/($C$19*I76*$C$16))</f>
        <v>0.0198461430441487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0.00155320050076642</v>
      </c>
      <c r="Q76" s="16">
        <f t="shared" ref="Q76:Q87" si="66">P76*$B$78</f>
        <v>0.000201916065099634</v>
      </c>
      <c r="R76" s="11">
        <f t="shared" ref="R76:R87" si="67">L76*$B$78</f>
        <v>0.0101740708333333</v>
      </c>
      <c r="S76" s="17">
        <f t="shared" ref="S76:S87" si="68">Q76/R76</f>
        <v>0.0198461430441488</v>
      </c>
      <c r="T76" s="3">
        <v>0.01</v>
      </c>
      <c r="U76" s="18">
        <f t="shared" ref="U76:U87" si="69">S76*T76</f>
        <v>0.000198461430441488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0.0117984614304415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14.7166666666667</v>
      </c>
      <c r="AU76" s="1">
        <f t="shared" ref="AU76:AU87" si="77">AT76*10000*AS76*0.67*AR76*AQ76</f>
        <v>1183.59845604921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-1.13219736225806</v>
      </c>
      <c r="E77" s="13">
        <f t="shared" ref="E77:E88" si="78">D76</f>
        <v>1</v>
      </c>
      <c r="F77" s="9" t="s">
        <v>107</v>
      </c>
      <c r="G77" s="6">
        <v>2</v>
      </c>
      <c r="H77" s="11">
        <f t="shared" si="60"/>
        <v>-1.13219736225806</v>
      </c>
      <c r="I77" s="11">
        <f t="shared" si="61"/>
        <v>272.017802637742</v>
      </c>
      <c r="J77" s="11">
        <f t="shared" si="62"/>
        <v>0.0150235226076712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0.1549709661659</v>
      </c>
      <c r="P77" s="11">
        <f t="shared" si="65"/>
        <v>0.00232820981372606</v>
      </c>
      <c r="Q77" s="16">
        <f t="shared" si="66"/>
        <v>0.000302667275784387</v>
      </c>
      <c r="R77" s="11">
        <f t="shared" si="67"/>
        <v>0.0101740708333333</v>
      </c>
      <c r="S77" s="17">
        <f t="shared" si="68"/>
        <v>0.0297488862366437</v>
      </c>
      <c r="T77" s="3">
        <v>0.01</v>
      </c>
      <c r="U77" s="18">
        <f t="shared" si="69"/>
        <v>0.000297488862366437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0.0118974888623664</v>
      </c>
      <c r="AR77" s="25">
        <f t="shared" si="74"/>
        <v>7.82620833333333</v>
      </c>
      <c r="AS77" s="1">
        <f t="shared" si="75"/>
        <v>0.13</v>
      </c>
      <c r="AT77" s="2">
        <f t="shared" si="76"/>
        <v>14.7166666666667</v>
      </c>
      <c r="AU77" s="1">
        <f t="shared" si="77"/>
        <v>1193.53269334141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1.35790855396429</v>
      </c>
      <c r="E78" s="13">
        <f t="shared" si="78"/>
        <v>-1.13219736225806</v>
      </c>
      <c r="F78" s="9" t="s">
        <v>107</v>
      </c>
      <c r="G78" s="6">
        <v>3</v>
      </c>
      <c r="H78" s="11">
        <f t="shared" si="60"/>
        <v>1.35790855396429</v>
      </c>
      <c r="I78" s="11">
        <f t="shared" si="61"/>
        <v>274.507908553964</v>
      </c>
      <c r="J78" s="11">
        <f t="shared" si="62"/>
        <v>0.020786764852691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0.230904839685507</v>
      </c>
      <c r="P78" s="11">
        <f t="shared" si="65"/>
        <v>0.00479976460589097</v>
      </c>
      <c r="Q78" s="16">
        <f t="shared" si="66"/>
        <v>0.000623969398765826</v>
      </c>
      <c r="R78" s="11">
        <f t="shared" si="67"/>
        <v>0.0101740708333333</v>
      </c>
      <c r="S78" s="17">
        <f t="shared" si="68"/>
        <v>0.0613293743465511</v>
      </c>
      <c r="T78" s="3">
        <v>0.01</v>
      </c>
      <c r="U78" s="18">
        <f t="shared" si="69"/>
        <v>0.000613293743465511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0.0122132937434655</v>
      </c>
      <c r="AR78" s="25">
        <f t="shared" si="74"/>
        <v>7.82620833333333</v>
      </c>
      <c r="AS78" s="1">
        <f t="shared" si="75"/>
        <v>0.13</v>
      </c>
      <c r="AT78" s="2">
        <f t="shared" si="76"/>
        <v>14.7166666666667</v>
      </c>
      <c r="AU78" s="1">
        <f t="shared" si="77"/>
        <v>1225.21361817092</v>
      </c>
    </row>
    <row r="79" s="1" customFormat="1" spans="1:47">
      <c r="A79" s="6"/>
      <c r="B79" s="6"/>
      <c r="C79" s="9">
        <v>3</v>
      </c>
      <c r="D79" s="12">
        <v>5.30071291477419</v>
      </c>
      <c r="E79" s="13">
        <f t="shared" si="78"/>
        <v>1.35790855396429</v>
      </c>
      <c r="F79" s="9" t="s">
        <v>107</v>
      </c>
      <c r="G79" s="6">
        <v>4</v>
      </c>
      <c r="H79" s="11">
        <f t="shared" si="60"/>
        <v>5.30071291477419</v>
      </c>
      <c r="I79" s="11">
        <f t="shared" si="61"/>
        <v>278.450712914774</v>
      </c>
      <c r="J79" s="11">
        <f t="shared" si="62"/>
        <v>0.0343486939186198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0.30436715841295</v>
      </c>
      <c r="P79" s="11">
        <f t="shared" si="65"/>
        <v>0.0104546143632065</v>
      </c>
      <c r="Q79" s="16">
        <f t="shared" si="66"/>
        <v>0.00135909986721684</v>
      </c>
      <c r="R79" s="11">
        <f t="shared" si="67"/>
        <v>0.0101740708333333</v>
      </c>
      <c r="S79" s="17">
        <f t="shared" si="68"/>
        <v>0.133584667286178</v>
      </c>
      <c r="T79" s="3">
        <v>0.01</v>
      </c>
      <c r="U79" s="18">
        <f t="shared" si="69"/>
        <v>0.00133584667286178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0.0129358466728618</v>
      </c>
      <c r="AR79" s="25">
        <f t="shared" si="74"/>
        <v>7.82620833333333</v>
      </c>
      <c r="AS79" s="1">
        <f t="shared" si="75"/>
        <v>0.13</v>
      </c>
      <c r="AT79" s="2">
        <f t="shared" si="76"/>
        <v>14.7166666666667</v>
      </c>
      <c r="AU79" s="1">
        <f t="shared" si="77"/>
        <v>1297.69870757764</v>
      </c>
    </row>
    <row r="80" s="1" customFormat="1" spans="1:47">
      <c r="A80" s="6"/>
      <c r="B80" s="6"/>
      <c r="C80" s="9">
        <v>4</v>
      </c>
      <c r="D80" s="12">
        <v>13.1135139598333</v>
      </c>
      <c r="E80" s="13">
        <f t="shared" si="78"/>
        <v>5.30071291477419</v>
      </c>
      <c r="F80" s="9" t="s">
        <v>107</v>
      </c>
      <c r="G80" s="6">
        <v>5</v>
      </c>
      <c r="H80" s="11">
        <f t="shared" si="60"/>
        <v>13.1135139598333</v>
      </c>
      <c r="I80" s="11">
        <f t="shared" si="61"/>
        <v>286.263513959833</v>
      </c>
      <c r="J80" s="11">
        <f t="shared" si="62"/>
        <v>0.0892030415293552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0.279216916847256</v>
      </c>
      <c r="O80" s="11">
        <f t="shared" si="79"/>
        <v>0.0929577105358205</v>
      </c>
      <c r="P80" s="11">
        <f t="shared" si="65"/>
        <v>0.00829211051340057</v>
      </c>
      <c r="Q80" s="16">
        <f t="shared" si="66"/>
        <v>0.00107797436674207</v>
      </c>
      <c r="R80" s="11">
        <f t="shared" si="67"/>
        <v>0.0101740708333333</v>
      </c>
      <c r="S80" s="17">
        <f t="shared" si="68"/>
        <v>0.105953102194876</v>
      </c>
      <c r="T80" s="3">
        <v>0.01</v>
      </c>
      <c r="U80" s="18">
        <f t="shared" si="69"/>
        <v>0.00105953102194876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0.0201595310219488</v>
      </c>
      <c r="AR80" s="25">
        <f t="shared" si="74"/>
        <v>7.82620833333333</v>
      </c>
      <c r="AS80" s="1">
        <f t="shared" si="75"/>
        <v>0.13</v>
      </c>
      <c r="AT80" s="2">
        <f t="shared" si="76"/>
        <v>14.7166666666667</v>
      </c>
      <c r="AU80" s="1">
        <f t="shared" si="77"/>
        <v>2022.36452040187</v>
      </c>
    </row>
    <row r="81" s="1" customFormat="1" spans="1:47">
      <c r="A81" s="6"/>
      <c r="B81" s="6"/>
      <c r="C81" s="9">
        <v>5</v>
      </c>
      <c r="D81" s="12">
        <v>18.0393473303226</v>
      </c>
      <c r="E81" s="13">
        <f t="shared" si="78"/>
        <v>13.1135139598333</v>
      </c>
      <c r="F81" s="9" t="s">
        <v>109</v>
      </c>
      <c r="G81" s="6">
        <v>6</v>
      </c>
      <c r="H81" s="11">
        <f t="shared" si="60"/>
        <v>18.0393473303226</v>
      </c>
      <c r="I81" s="11">
        <f t="shared" si="61"/>
        <v>291.189347330323</v>
      </c>
      <c r="J81" s="11">
        <f t="shared" si="62"/>
        <v>0.158585539249225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0.162927683355753</v>
      </c>
      <c r="P81" s="11">
        <f t="shared" si="65"/>
        <v>0.0258379745235992</v>
      </c>
      <c r="Q81" s="16">
        <f t="shared" si="66"/>
        <v>0.00335893668806789</v>
      </c>
      <c r="R81" s="11">
        <f t="shared" si="67"/>
        <v>0.0101740708333333</v>
      </c>
      <c r="S81" s="17">
        <f t="shared" si="68"/>
        <v>0.330146776358487</v>
      </c>
      <c r="T81" s="3">
        <v>0.01</v>
      </c>
      <c r="U81" s="18">
        <f t="shared" si="69"/>
        <v>0.00330146776358487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0.0224014677635849</v>
      </c>
      <c r="AR81" s="25">
        <f t="shared" si="74"/>
        <v>7.82620833333333</v>
      </c>
      <c r="AS81" s="1">
        <f t="shared" si="75"/>
        <v>0.13</v>
      </c>
      <c r="AT81" s="2">
        <f t="shared" si="76"/>
        <v>14.7166666666667</v>
      </c>
      <c r="AU81" s="1">
        <f t="shared" si="77"/>
        <v>2247.27120688846</v>
      </c>
    </row>
    <row r="82" s="1" customFormat="1" spans="1:47">
      <c r="A82" s="6"/>
      <c r="B82" s="6"/>
      <c r="C82" s="9">
        <v>6</v>
      </c>
      <c r="D82" s="12">
        <v>21.2775278113333</v>
      </c>
      <c r="E82" s="13">
        <f t="shared" si="78"/>
        <v>18.0393473303226</v>
      </c>
      <c r="F82" s="9" t="s">
        <v>107</v>
      </c>
      <c r="G82" s="6">
        <v>7</v>
      </c>
      <c r="H82" s="11">
        <f t="shared" si="60"/>
        <v>21.2775278113333</v>
      </c>
      <c r="I82" s="11">
        <f t="shared" si="61"/>
        <v>294.427527811333</v>
      </c>
      <c r="J82" s="11">
        <f t="shared" si="62"/>
        <v>0.229075764292156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0.215351792165487</v>
      </c>
      <c r="P82" s="11">
        <f t="shared" si="65"/>
        <v>0.0493318763819946</v>
      </c>
      <c r="Q82" s="16">
        <f t="shared" si="66"/>
        <v>0.0064131439296593</v>
      </c>
      <c r="R82" s="11">
        <f t="shared" si="67"/>
        <v>0.0101740708333333</v>
      </c>
      <c r="S82" s="17">
        <f t="shared" si="68"/>
        <v>0.63034197763278</v>
      </c>
      <c r="T82" s="3">
        <v>0.01</v>
      </c>
      <c r="U82" s="18">
        <f t="shared" si="69"/>
        <v>0.0063034197763278</v>
      </c>
      <c r="V82" s="17"/>
      <c r="W82" s="3"/>
      <c r="X82" s="18"/>
      <c r="Y82" s="19">
        <v>0.04</v>
      </c>
      <c r="Z82" s="3">
        <v>0.17</v>
      </c>
      <c r="AA82" s="20">
        <f t="shared" si="70"/>
        <v>0.0068</v>
      </c>
      <c r="AB82" s="3">
        <v>0.015</v>
      </c>
      <c r="AC82" s="3">
        <v>0.03</v>
      </c>
      <c r="AD82" s="20">
        <f t="shared" si="71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0.0254034197763278</v>
      </c>
      <c r="AR82" s="25">
        <f t="shared" si="74"/>
        <v>7.82620833333333</v>
      </c>
      <c r="AS82" s="1">
        <f t="shared" si="75"/>
        <v>0.13</v>
      </c>
      <c r="AT82" s="2">
        <f t="shared" si="76"/>
        <v>14.7166666666667</v>
      </c>
      <c r="AU82" s="1">
        <f t="shared" si="77"/>
        <v>2548.42113125478</v>
      </c>
    </row>
    <row r="83" s="1" customFormat="1" spans="1:47">
      <c r="A83" s="6"/>
      <c r="B83" s="6"/>
      <c r="C83" s="9">
        <v>7</v>
      </c>
      <c r="D83" s="12">
        <v>25.1713268106452</v>
      </c>
      <c r="E83" s="13">
        <f t="shared" si="78"/>
        <v>21.2775278113333</v>
      </c>
      <c r="F83" s="9" t="s">
        <v>107</v>
      </c>
      <c r="G83" s="6">
        <v>8</v>
      </c>
      <c r="H83" s="11">
        <f t="shared" si="60"/>
        <v>25.1713268106452</v>
      </c>
      <c r="I83" s="11">
        <f t="shared" si="61"/>
        <v>298.321326810645</v>
      </c>
      <c r="J83" s="11">
        <f t="shared" si="62"/>
        <v>0.352728155642643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0.244281999116826</v>
      </c>
      <c r="P83" s="11">
        <f t="shared" si="65"/>
        <v>0.0861651390051758</v>
      </c>
      <c r="Q83" s="16">
        <f t="shared" si="66"/>
        <v>0.0112014680706729</v>
      </c>
      <c r="R83" s="11">
        <f t="shared" si="67"/>
        <v>0.0101740708333333</v>
      </c>
      <c r="S83" s="17">
        <f t="shared" si="68"/>
        <v>1.10098192298539</v>
      </c>
      <c r="T83" s="3">
        <v>0.01</v>
      </c>
      <c r="U83" s="18">
        <f t="shared" si="69"/>
        <v>0.0110098192298539</v>
      </c>
      <c r="V83" s="17"/>
      <c r="W83" s="3"/>
      <c r="X83" s="18"/>
      <c r="Y83" s="19">
        <v>0.04</v>
      </c>
      <c r="Z83" s="3">
        <v>0.17</v>
      </c>
      <c r="AA83" s="20">
        <f t="shared" si="70"/>
        <v>0.0068</v>
      </c>
      <c r="AB83" s="3">
        <v>0.015</v>
      </c>
      <c r="AC83" s="3">
        <v>0.03</v>
      </c>
      <c r="AD83" s="20">
        <f t="shared" si="71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2"/>
        <v>0.01185</v>
      </c>
      <c r="AQ83" s="1">
        <f t="shared" si="73"/>
        <v>0.0301098192298539</v>
      </c>
      <c r="AR83" s="25">
        <f t="shared" si="74"/>
        <v>7.82620833333333</v>
      </c>
      <c r="AS83" s="1">
        <f t="shared" si="75"/>
        <v>0.13</v>
      </c>
      <c r="AT83" s="2">
        <f t="shared" si="76"/>
        <v>14.7166666666667</v>
      </c>
      <c r="AU83" s="1">
        <f t="shared" si="77"/>
        <v>3020.55787209895</v>
      </c>
    </row>
    <row r="84" s="1" customFormat="1" spans="1:47">
      <c r="A84" s="6"/>
      <c r="B84" s="6"/>
      <c r="C84" s="9">
        <v>8</v>
      </c>
      <c r="D84" s="12">
        <v>21.9034436245161</v>
      </c>
      <c r="E84" s="13">
        <f t="shared" si="78"/>
        <v>25.1713268106452</v>
      </c>
      <c r="F84" s="9" t="s">
        <v>107</v>
      </c>
      <c r="G84" s="6">
        <v>9</v>
      </c>
      <c r="H84" s="11">
        <f t="shared" si="60"/>
        <v>21.9034436245161</v>
      </c>
      <c r="I84" s="11">
        <f t="shared" si="61"/>
        <v>295.053443624516</v>
      </c>
      <c r="J84" s="11">
        <f t="shared" si="62"/>
        <v>0.245723475774964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0.236378943444984</v>
      </c>
      <c r="P84" s="11">
        <f t="shared" si="65"/>
        <v>0.0580838555833151</v>
      </c>
      <c r="Q84" s="16">
        <f t="shared" si="66"/>
        <v>0.00755090122583097</v>
      </c>
      <c r="R84" s="11">
        <f t="shared" si="67"/>
        <v>0.0101740708333333</v>
      </c>
      <c r="S84" s="17">
        <f t="shared" si="68"/>
        <v>0.742171088596312</v>
      </c>
      <c r="T84" s="3">
        <v>0.01</v>
      </c>
      <c r="U84" s="18">
        <f t="shared" si="69"/>
        <v>0.00742171088596312</v>
      </c>
      <c r="V84" s="17"/>
      <c r="W84" s="3"/>
      <c r="X84" s="18"/>
      <c r="Y84" s="19">
        <v>0.02</v>
      </c>
      <c r="Z84" s="3">
        <v>0.17</v>
      </c>
      <c r="AA84" s="20">
        <f t="shared" si="70"/>
        <v>0.0034</v>
      </c>
      <c r="AB84" s="3">
        <v>0.01</v>
      </c>
      <c r="AC84" s="3">
        <v>0.03</v>
      </c>
      <c r="AD84" s="20">
        <f t="shared" si="71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2"/>
        <v>0.0079</v>
      </c>
      <c r="AQ84" s="1">
        <f t="shared" si="73"/>
        <v>0.0190217108859631</v>
      </c>
      <c r="AR84" s="25">
        <f t="shared" si="74"/>
        <v>7.82620833333333</v>
      </c>
      <c r="AS84" s="1">
        <f t="shared" si="75"/>
        <v>0.13</v>
      </c>
      <c r="AT84" s="2">
        <f t="shared" si="76"/>
        <v>14.7166666666667</v>
      </c>
      <c r="AU84" s="1">
        <f t="shared" si="77"/>
        <v>1908.22064120592</v>
      </c>
    </row>
    <row r="85" s="1" customFormat="1" spans="1:47">
      <c r="A85" s="6"/>
      <c r="B85" s="6"/>
      <c r="C85" s="9">
        <v>9</v>
      </c>
      <c r="D85" s="12">
        <v>17.862879231</v>
      </c>
      <c r="E85" s="13">
        <f t="shared" si="78"/>
        <v>21.9034436245161</v>
      </c>
      <c r="F85" s="9" t="s">
        <v>107</v>
      </c>
      <c r="G85" s="6">
        <v>10</v>
      </c>
      <c r="H85" s="11">
        <f t="shared" si="60"/>
        <v>17.862879231</v>
      </c>
      <c r="I85" s="11">
        <f t="shared" si="61"/>
        <v>291.012879231</v>
      </c>
      <c r="J85" s="11">
        <f t="shared" si="62"/>
        <v>0.155402351140162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0.256557171195002</v>
      </c>
      <c r="P85" s="11">
        <f t="shared" si="65"/>
        <v>0.0398695876055723</v>
      </c>
      <c r="Q85" s="16">
        <f t="shared" si="66"/>
        <v>0.0051830463887244</v>
      </c>
      <c r="R85" s="11">
        <f t="shared" si="67"/>
        <v>0.0101740708333333</v>
      </c>
      <c r="S85" s="17">
        <f t="shared" si="68"/>
        <v>0.509436829527782</v>
      </c>
      <c r="T85" s="3">
        <v>0.01</v>
      </c>
      <c r="U85" s="18">
        <f t="shared" si="69"/>
        <v>0.00509436829527782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0.0166943682952778</v>
      </c>
      <c r="AR85" s="25">
        <f t="shared" si="74"/>
        <v>7.82620833333333</v>
      </c>
      <c r="AS85" s="1">
        <f t="shared" si="75"/>
        <v>0.13</v>
      </c>
      <c r="AT85" s="2">
        <f t="shared" si="76"/>
        <v>14.7166666666667</v>
      </c>
      <c r="AU85" s="1">
        <f t="shared" si="77"/>
        <v>1674.74620784249</v>
      </c>
    </row>
    <row r="86" s="1" customFormat="1" spans="1:47">
      <c r="A86" s="6"/>
      <c r="B86" s="6"/>
      <c r="C86" s="9">
        <v>10</v>
      </c>
      <c r="D86" s="12">
        <v>10.1671902875806</v>
      </c>
      <c r="E86" s="13">
        <f t="shared" si="78"/>
        <v>17.862879231</v>
      </c>
      <c r="F86" s="9" t="s">
        <v>107</v>
      </c>
      <c r="G86" s="6">
        <v>11</v>
      </c>
      <c r="H86" s="11">
        <f t="shared" si="60"/>
        <v>10.1671902875806</v>
      </c>
      <c r="I86" s="11">
        <f t="shared" si="61"/>
        <v>283.317190287581</v>
      </c>
      <c r="J86" s="11">
        <f t="shared" si="62"/>
        <v>0.0626270333263888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0.205853204409958</v>
      </c>
      <c r="O86" s="11">
        <f t="shared" si="79"/>
        <v>0.0890964625128048</v>
      </c>
      <c r="P86" s="11">
        <f t="shared" si="65"/>
        <v>0.00557984712705278</v>
      </c>
      <c r="Q86" s="16">
        <f t="shared" si="66"/>
        <v>0.000725380126516861</v>
      </c>
      <c r="R86" s="11">
        <f t="shared" si="67"/>
        <v>0.0101740708333333</v>
      </c>
      <c r="S86" s="17">
        <f t="shared" si="68"/>
        <v>0.0712969408607122</v>
      </c>
      <c r="T86" s="3">
        <v>0.01</v>
      </c>
      <c r="U86" s="18">
        <f t="shared" si="69"/>
        <v>0.000712969408607122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0.0123129694086071</v>
      </c>
      <c r="AR86" s="25">
        <f t="shared" si="74"/>
        <v>7.82620833333333</v>
      </c>
      <c r="AS86" s="1">
        <f t="shared" si="75"/>
        <v>0.13</v>
      </c>
      <c r="AT86" s="2">
        <f t="shared" si="76"/>
        <v>14.7166666666667</v>
      </c>
      <c r="AU86" s="1">
        <f t="shared" si="77"/>
        <v>1235.21288494505</v>
      </c>
    </row>
    <row r="87" s="1" customFormat="1" spans="1:48">
      <c r="A87" s="6"/>
      <c r="B87" s="6"/>
      <c r="C87" s="9">
        <v>11</v>
      </c>
      <c r="D87" s="12">
        <v>4.76093059163333</v>
      </c>
      <c r="E87" s="13">
        <f t="shared" si="78"/>
        <v>10.1671902875806</v>
      </c>
      <c r="F87" s="9" t="s">
        <v>109</v>
      </c>
      <c r="G87" s="6">
        <v>12</v>
      </c>
      <c r="H87" s="11">
        <f t="shared" si="60"/>
        <v>4.76093059163333</v>
      </c>
      <c r="I87" s="11">
        <f t="shared" si="61"/>
        <v>277.910930591633</v>
      </c>
      <c r="J87" s="11">
        <f t="shared" si="62"/>
        <v>0.0320932808132809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0.161778698719085</v>
      </c>
      <c r="P87" s="11">
        <f t="shared" si="65"/>
        <v>0.00519200920759876</v>
      </c>
      <c r="Q87" s="16">
        <f t="shared" si="66"/>
        <v>0.000674961196987839</v>
      </c>
      <c r="R87" s="11">
        <f t="shared" si="67"/>
        <v>0.0101740708333333</v>
      </c>
      <c r="S87" s="17">
        <f t="shared" si="68"/>
        <v>0.0663413109702819</v>
      </c>
      <c r="T87" s="3">
        <v>0.01</v>
      </c>
      <c r="U87" s="18">
        <f t="shared" si="69"/>
        <v>0.000663413109702819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0.0122634131097028</v>
      </c>
      <c r="AR87" s="25">
        <f t="shared" si="74"/>
        <v>7.82620833333333</v>
      </c>
      <c r="AS87" s="1">
        <f t="shared" si="75"/>
        <v>0.13</v>
      </c>
      <c r="AT87" s="2">
        <f t="shared" si="76"/>
        <v>14.7166666666667</v>
      </c>
      <c r="AU87" s="1">
        <f t="shared" si="77"/>
        <v>1230.24149446194</v>
      </c>
      <c r="AV87" s="1">
        <f>SUM(AU76:AU87)</f>
        <v>20787.0794342386</v>
      </c>
    </row>
    <row r="88" s="1" customFormat="1" spans="1:46">
      <c r="A88" s="6"/>
      <c r="B88" s="6"/>
      <c r="C88" s="9">
        <v>12</v>
      </c>
      <c r="D88" s="12">
        <v>-0.843440335193548</v>
      </c>
      <c r="E88" s="13">
        <f t="shared" si="78"/>
        <v>4.76093059163333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1</v>
      </c>
      <c r="E91" s="9"/>
      <c r="F91" s="9"/>
      <c r="G91" s="6">
        <v>1</v>
      </c>
      <c r="H91" s="11">
        <f t="shared" ref="H91:H102" si="80">E92</f>
        <v>1</v>
      </c>
      <c r="I91" s="11">
        <f t="shared" ref="I91:I102" si="81">H91+273.15</f>
        <v>274.15</v>
      </c>
      <c r="J91" s="11">
        <f t="shared" ref="J91:J102" si="82">EXP(($C$18*(I91-$C$16))/($C$19*I91*$C$16))</f>
        <v>0.0198461430441487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0.00150671917991177</v>
      </c>
      <c r="Q91" s="16">
        <f t="shared" ref="Q91:Q102" si="86">P91*$B$93</f>
        <v>0.000271209452384119</v>
      </c>
      <c r="R91" s="11">
        <f t="shared" ref="R91:R102" si="87">L91*$B$93</f>
        <v>0.0136656</v>
      </c>
      <c r="S91" s="17">
        <f t="shared" ref="S91:S102" si="88">Q91/R91</f>
        <v>0.0198461430441487</v>
      </c>
      <c r="T91" s="3">
        <v>0.01</v>
      </c>
      <c r="U91" s="18">
        <f t="shared" ref="U91:U102" si="89">S91*T91</f>
        <v>0.000198461430441487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0.0149984614304415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66.4166666666667</v>
      </c>
      <c r="AU91" s="1">
        <f t="shared" ref="AU91:AU102" si="96">AT91*10000*AS91*0.67*AR91*AQ91</f>
        <v>9120.68156383216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-1.13219736225806</v>
      </c>
      <c r="E92" s="13">
        <f t="shared" ref="E92:E103" si="97">D91</f>
        <v>1</v>
      </c>
      <c r="F92" s="9" t="s">
        <v>107</v>
      </c>
      <c r="G92" s="6">
        <v>2</v>
      </c>
      <c r="H92" s="11">
        <f t="shared" si="80"/>
        <v>-1.13219736225806</v>
      </c>
      <c r="I92" s="11">
        <f t="shared" si="81"/>
        <v>272.017802637742</v>
      </c>
      <c r="J92" s="11">
        <f t="shared" si="82"/>
        <v>0.0150235226076712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0.150333280820088</v>
      </c>
      <c r="P92" s="11">
        <f t="shared" si="85"/>
        <v>0.00225853544308598</v>
      </c>
      <c r="Q92" s="16">
        <f t="shared" si="86"/>
        <v>0.000406536379755477</v>
      </c>
      <c r="R92" s="11">
        <f t="shared" si="87"/>
        <v>0.0136656</v>
      </c>
      <c r="S92" s="17">
        <f t="shared" si="88"/>
        <v>0.0297488862366436</v>
      </c>
      <c r="T92" s="3">
        <v>0.01</v>
      </c>
      <c r="U92" s="18">
        <f t="shared" si="89"/>
        <v>0.000297488862366436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0.0150974888623664</v>
      </c>
      <c r="AR92" s="25">
        <f t="shared" si="93"/>
        <v>7.592</v>
      </c>
      <c r="AS92" s="1">
        <f t="shared" si="94"/>
        <v>0.18</v>
      </c>
      <c r="AT92" s="2">
        <f t="shared" si="95"/>
        <v>66.4166666666667</v>
      </c>
      <c r="AU92" s="1">
        <f t="shared" si="96"/>
        <v>9180.90091878802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1.35790855396429</v>
      </c>
      <c r="E93" s="13">
        <f t="shared" si="97"/>
        <v>-1.13219736225806</v>
      </c>
      <c r="F93" s="9" t="s">
        <v>107</v>
      </c>
      <c r="G93" s="6">
        <v>3</v>
      </c>
      <c r="H93" s="11">
        <f t="shared" si="80"/>
        <v>1.35790855396429</v>
      </c>
      <c r="I93" s="11">
        <f t="shared" si="81"/>
        <v>274.507908553964</v>
      </c>
      <c r="J93" s="11">
        <f t="shared" si="82"/>
        <v>0.020786764852691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0.223994745377002</v>
      </c>
      <c r="P93" s="11">
        <f t="shared" si="85"/>
        <v>0.00465612610039015</v>
      </c>
      <c r="Q93" s="16">
        <f t="shared" si="86"/>
        <v>0.000838102698070227</v>
      </c>
      <c r="R93" s="11">
        <f t="shared" si="87"/>
        <v>0.0136656</v>
      </c>
      <c r="S93" s="17">
        <f t="shared" si="88"/>
        <v>0.061329374346551</v>
      </c>
      <c r="T93" s="3">
        <v>0.01</v>
      </c>
      <c r="U93" s="18">
        <f t="shared" si="89"/>
        <v>0.00061329374346551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0.0154132937434655</v>
      </c>
      <c r="AR93" s="25">
        <f t="shared" si="93"/>
        <v>7.592</v>
      </c>
      <c r="AS93" s="1">
        <f t="shared" si="94"/>
        <v>0.18</v>
      </c>
      <c r="AT93" s="2">
        <f t="shared" si="95"/>
        <v>66.4166666666667</v>
      </c>
      <c r="AU93" s="1">
        <f t="shared" si="96"/>
        <v>9372.9443340521</v>
      </c>
    </row>
    <row r="94" s="1" customFormat="1" spans="1:47">
      <c r="A94" s="6"/>
      <c r="B94" s="6"/>
      <c r="C94" s="9">
        <v>3</v>
      </c>
      <c r="D94" s="12">
        <v>5.30071291477419</v>
      </c>
      <c r="E94" s="13">
        <f t="shared" si="97"/>
        <v>1.35790855396429</v>
      </c>
      <c r="F94" s="9" t="s">
        <v>107</v>
      </c>
      <c r="G94" s="6">
        <v>4</v>
      </c>
      <c r="H94" s="11">
        <f t="shared" si="80"/>
        <v>5.30071291477419</v>
      </c>
      <c r="I94" s="11">
        <f t="shared" si="81"/>
        <v>278.450712914774</v>
      </c>
      <c r="J94" s="11">
        <f t="shared" si="82"/>
        <v>0.0343486939186198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0.295258619276612</v>
      </c>
      <c r="P94" s="11">
        <f t="shared" si="85"/>
        <v>0.0101417479403666</v>
      </c>
      <c r="Q94" s="16">
        <f t="shared" si="86"/>
        <v>0.00182551462926599</v>
      </c>
      <c r="R94" s="11">
        <f t="shared" si="87"/>
        <v>0.0136656</v>
      </c>
      <c r="S94" s="17">
        <f t="shared" si="88"/>
        <v>0.133584667286178</v>
      </c>
      <c r="T94" s="3">
        <v>0.01</v>
      </c>
      <c r="U94" s="18">
        <f t="shared" si="89"/>
        <v>0.00133584667286178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0.0161358466728618</v>
      </c>
      <c r="AR94" s="25">
        <f t="shared" si="93"/>
        <v>7.592</v>
      </c>
      <c r="AS94" s="1">
        <f t="shared" si="94"/>
        <v>0.18</v>
      </c>
      <c r="AT94" s="2">
        <f t="shared" si="95"/>
        <v>66.4166666666667</v>
      </c>
      <c r="AU94" s="1">
        <f t="shared" si="96"/>
        <v>9812.33441500146</v>
      </c>
    </row>
    <row r="95" s="1" customFormat="1" spans="1:47">
      <c r="A95" s="6"/>
      <c r="B95" s="6"/>
      <c r="C95" s="9">
        <v>4</v>
      </c>
      <c r="D95" s="12">
        <v>13.1135139598333</v>
      </c>
      <c r="E95" s="13">
        <f t="shared" si="97"/>
        <v>5.30071291477419</v>
      </c>
      <c r="F95" s="9" t="s">
        <v>107</v>
      </c>
      <c r="G95" s="6">
        <v>5</v>
      </c>
      <c r="H95" s="11">
        <f t="shared" si="80"/>
        <v>13.1135139598333</v>
      </c>
      <c r="I95" s="11">
        <f t="shared" si="81"/>
        <v>286.263513959833</v>
      </c>
      <c r="J95" s="11">
        <f t="shared" si="82"/>
        <v>0.0892030415293552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0.270861027769433</v>
      </c>
      <c r="O95" s="11">
        <f t="shared" si="98"/>
        <v>0.0901758435668122</v>
      </c>
      <c r="P95" s="11">
        <f t="shared" si="85"/>
        <v>0.00804395951863499</v>
      </c>
      <c r="Q95" s="16">
        <f t="shared" si="86"/>
        <v>0.0014479127133543</v>
      </c>
      <c r="R95" s="11">
        <f t="shared" si="87"/>
        <v>0.0136656</v>
      </c>
      <c r="S95" s="17">
        <f t="shared" si="88"/>
        <v>0.105953102194876</v>
      </c>
      <c r="T95" s="3">
        <v>0.01</v>
      </c>
      <c r="U95" s="18">
        <f t="shared" si="89"/>
        <v>0.00105953102194876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0.0281595310219488</v>
      </c>
      <c r="AR95" s="25">
        <f t="shared" si="93"/>
        <v>7.592</v>
      </c>
      <c r="AS95" s="1">
        <f t="shared" si="94"/>
        <v>0.18</v>
      </c>
      <c r="AT95" s="2">
        <f t="shared" si="95"/>
        <v>66.4166666666667</v>
      </c>
      <c r="AU95" s="1">
        <f t="shared" si="96"/>
        <v>17124.0307967034</v>
      </c>
    </row>
    <row r="96" s="1" customFormat="1" spans="1:47">
      <c r="A96" s="6"/>
      <c r="B96" s="6"/>
      <c r="C96" s="9">
        <v>5</v>
      </c>
      <c r="D96" s="12">
        <v>18.0393473303226</v>
      </c>
      <c r="E96" s="13">
        <f t="shared" si="97"/>
        <v>13.1135139598333</v>
      </c>
      <c r="F96" s="9" t="s">
        <v>109</v>
      </c>
      <c r="G96" s="6">
        <v>6</v>
      </c>
      <c r="H96" s="11">
        <f t="shared" si="80"/>
        <v>18.0393473303226</v>
      </c>
      <c r="I96" s="11">
        <f t="shared" si="81"/>
        <v>291.189347330323</v>
      </c>
      <c r="J96" s="11">
        <f t="shared" si="82"/>
        <v>0.158585539249225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0.158051884048177</v>
      </c>
      <c r="P96" s="11">
        <f t="shared" si="85"/>
        <v>0.0250647432611362</v>
      </c>
      <c r="Q96" s="16">
        <f t="shared" si="86"/>
        <v>0.00451165378700452</v>
      </c>
      <c r="R96" s="11">
        <f t="shared" si="87"/>
        <v>0.0136656</v>
      </c>
      <c r="S96" s="17">
        <f t="shared" si="88"/>
        <v>0.330146776358486</v>
      </c>
      <c r="T96" s="3">
        <v>0.01</v>
      </c>
      <c r="U96" s="18">
        <f t="shared" si="89"/>
        <v>0.00330146776358486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0.0304014677635849</v>
      </c>
      <c r="AR96" s="25">
        <f t="shared" si="93"/>
        <v>7.592</v>
      </c>
      <c r="AS96" s="1">
        <f t="shared" si="94"/>
        <v>0.18</v>
      </c>
      <c r="AT96" s="2">
        <f t="shared" si="95"/>
        <v>66.4166666666667</v>
      </c>
      <c r="AU96" s="1">
        <f t="shared" si="96"/>
        <v>18487.3700433021</v>
      </c>
    </row>
    <row r="97" s="1" customFormat="1" spans="1:47">
      <c r="A97" s="6"/>
      <c r="B97" s="6"/>
      <c r="C97" s="9">
        <v>6</v>
      </c>
      <c r="D97" s="12">
        <v>21.2775278113333</v>
      </c>
      <c r="E97" s="13">
        <f t="shared" si="97"/>
        <v>18.0393473303226</v>
      </c>
      <c r="F97" s="9" t="s">
        <v>107</v>
      </c>
      <c r="G97" s="6">
        <v>7</v>
      </c>
      <c r="H97" s="11">
        <f t="shared" si="80"/>
        <v>21.2775278113333</v>
      </c>
      <c r="I97" s="11">
        <f t="shared" si="81"/>
        <v>294.427527811333</v>
      </c>
      <c r="J97" s="11">
        <f t="shared" si="82"/>
        <v>0.229075764292156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0.208907140787041</v>
      </c>
      <c r="P97" s="11">
        <f t="shared" si="85"/>
        <v>0.0478555629418805</v>
      </c>
      <c r="Q97" s="16">
        <f t="shared" si="86"/>
        <v>0.00861400132953849</v>
      </c>
      <c r="R97" s="11">
        <f t="shared" si="87"/>
        <v>0.0136656</v>
      </c>
      <c r="S97" s="17">
        <f t="shared" si="88"/>
        <v>0.630341977632778</v>
      </c>
      <c r="T97" s="3">
        <v>0.01</v>
      </c>
      <c r="U97" s="18">
        <f t="shared" si="89"/>
        <v>0.00630341977632778</v>
      </c>
      <c r="V97" s="17"/>
      <c r="W97" s="3"/>
      <c r="X97" s="18"/>
      <c r="Y97" s="19">
        <v>0.04</v>
      </c>
      <c r="Z97" s="3">
        <v>0.49</v>
      </c>
      <c r="AA97" s="20">
        <f t="shared" si="90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1"/>
        <v>0.0075</v>
      </c>
      <c r="AQ97" s="1">
        <f t="shared" si="92"/>
        <v>0.0334034197763278</v>
      </c>
      <c r="AR97" s="25">
        <f t="shared" si="93"/>
        <v>7.592</v>
      </c>
      <c r="AS97" s="1">
        <f t="shared" si="94"/>
        <v>0.18</v>
      </c>
      <c r="AT97" s="2">
        <f t="shared" si="95"/>
        <v>66.4166666666667</v>
      </c>
      <c r="AU97" s="1">
        <f t="shared" si="96"/>
        <v>20312.8805135002</v>
      </c>
    </row>
    <row r="98" s="1" customFormat="1" spans="1:47">
      <c r="A98" s="6"/>
      <c r="B98" s="6"/>
      <c r="C98" s="9">
        <v>7</v>
      </c>
      <c r="D98" s="12">
        <v>25.1713268106452</v>
      </c>
      <c r="E98" s="13">
        <f t="shared" si="97"/>
        <v>21.2775278113333</v>
      </c>
      <c r="F98" s="9" t="s">
        <v>107</v>
      </c>
      <c r="G98" s="6">
        <v>8</v>
      </c>
      <c r="H98" s="11">
        <f t="shared" si="80"/>
        <v>25.1713268106452</v>
      </c>
      <c r="I98" s="11">
        <f t="shared" si="81"/>
        <v>298.321326810645</v>
      </c>
      <c r="J98" s="11">
        <f t="shared" si="82"/>
        <v>0.352728155642643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0.236971577845161</v>
      </c>
      <c r="P98" s="11">
        <f t="shared" si="85"/>
        <v>0.0835865475930505</v>
      </c>
      <c r="Q98" s="16">
        <f t="shared" si="86"/>
        <v>0.0150455785667491</v>
      </c>
      <c r="R98" s="11">
        <f t="shared" si="87"/>
        <v>0.0136656</v>
      </c>
      <c r="S98" s="17">
        <f t="shared" si="88"/>
        <v>1.10098192298539</v>
      </c>
      <c r="T98" s="3">
        <v>0.01</v>
      </c>
      <c r="U98" s="18">
        <f t="shared" si="89"/>
        <v>0.0110098192298539</v>
      </c>
      <c r="V98" s="17"/>
      <c r="W98" s="3"/>
      <c r="X98" s="18"/>
      <c r="Y98" s="19">
        <v>0.04</v>
      </c>
      <c r="Z98" s="3">
        <v>0.49</v>
      </c>
      <c r="AA98" s="20">
        <f t="shared" si="90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1"/>
        <v>0.0075</v>
      </c>
      <c r="AQ98" s="1">
        <f t="shared" si="92"/>
        <v>0.0381098192298539</v>
      </c>
      <c r="AR98" s="25">
        <f t="shared" si="93"/>
        <v>7.592</v>
      </c>
      <c r="AS98" s="1">
        <f t="shared" si="94"/>
        <v>0.18</v>
      </c>
      <c r="AT98" s="2">
        <f t="shared" si="95"/>
        <v>66.4166666666667</v>
      </c>
      <c r="AU98" s="1">
        <f t="shared" si="96"/>
        <v>23174.878787582</v>
      </c>
    </row>
    <row r="99" s="1" customFormat="1" spans="1:47">
      <c r="A99" s="6"/>
      <c r="B99" s="6"/>
      <c r="C99" s="9">
        <v>8</v>
      </c>
      <c r="D99" s="12">
        <v>21.9034436245161</v>
      </c>
      <c r="E99" s="13">
        <f t="shared" si="97"/>
        <v>25.1713268106452</v>
      </c>
      <c r="F99" s="9" t="s">
        <v>107</v>
      </c>
      <c r="G99" s="6">
        <v>9</v>
      </c>
      <c r="H99" s="11">
        <f t="shared" si="80"/>
        <v>21.9034436245161</v>
      </c>
      <c r="I99" s="11">
        <f t="shared" si="81"/>
        <v>295.053443624516</v>
      </c>
      <c r="J99" s="11">
        <f t="shared" si="82"/>
        <v>0.245723475774964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0.22930503025211</v>
      </c>
      <c r="P99" s="11">
        <f t="shared" si="85"/>
        <v>0.0563456290462319</v>
      </c>
      <c r="Q99" s="16">
        <f t="shared" si="86"/>
        <v>0.0101422132283217</v>
      </c>
      <c r="R99" s="11">
        <f t="shared" si="87"/>
        <v>0.0136656</v>
      </c>
      <c r="S99" s="17">
        <f t="shared" si="88"/>
        <v>0.74217108859631</v>
      </c>
      <c r="T99" s="3">
        <v>0.01</v>
      </c>
      <c r="U99" s="18">
        <f t="shared" si="89"/>
        <v>0.0074217108859631</v>
      </c>
      <c r="V99" s="17"/>
      <c r="W99" s="3"/>
      <c r="X99" s="18"/>
      <c r="Y99" s="19">
        <v>0.02</v>
      </c>
      <c r="Z99" s="3">
        <v>0.49</v>
      </c>
      <c r="AA99" s="20">
        <f t="shared" si="90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1"/>
        <v>0.005</v>
      </c>
      <c r="AQ99" s="1">
        <f t="shared" si="92"/>
        <v>0.0222217108859631</v>
      </c>
      <c r="AR99" s="25">
        <f t="shared" si="93"/>
        <v>7.592</v>
      </c>
      <c r="AS99" s="1">
        <f t="shared" si="94"/>
        <v>0.18</v>
      </c>
      <c r="AT99" s="2">
        <f t="shared" si="95"/>
        <v>66.4166666666667</v>
      </c>
      <c r="AU99" s="1">
        <f t="shared" si="96"/>
        <v>13513.1959857596</v>
      </c>
    </row>
    <row r="100" s="1" customFormat="1" spans="1:47">
      <c r="A100" s="6"/>
      <c r="B100" s="6"/>
      <c r="C100" s="9">
        <v>9</v>
      </c>
      <c r="D100" s="12">
        <v>17.862879231</v>
      </c>
      <c r="E100" s="13">
        <f t="shared" si="97"/>
        <v>21.9034436245161</v>
      </c>
      <c r="F100" s="9" t="s">
        <v>107</v>
      </c>
      <c r="G100" s="6">
        <v>10</v>
      </c>
      <c r="H100" s="11">
        <f t="shared" si="80"/>
        <v>17.862879231</v>
      </c>
      <c r="I100" s="11">
        <f t="shared" si="81"/>
        <v>291.012879231</v>
      </c>
      <c r="J100" s="11">
        <f t="shared" si="82"/>
        <v>0.155402351140162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0.248879401205878</v>
      </c>
      <c r="P100" s="11">
        <f t="shared" si="85"/>
        <v>0.0386764440977491</v>
      </c>
      <c r="Q100" s="16">
        <f t="shared" si="86"/>
        <v>0.00696175993759484</v>
      </c>
      <c r="R100" s="11">
        <f t="shared" si="87"/>
        <v>0.0136656</v>
      </c>
      <c r="S100" s="17">
        <f t="shared" si="88"/>
        <v>0.509436829527781</v>
      </c>
      <c r="T100" s="3">
        <v>0.01</v>
      </c>
      <c r="U100" s="18">
        <f t="shared" si="89"/>
        <v>0.00509436829527781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0.0198943682952778</v>
      </c>
      <c r="AR100" s="25">
        <f t="shared" si="93"/>
        <v>7.592</v>
      </c>
      <c r="AS100" s="1">
        <f t="shared" si="94"/>
        <v>0.18</v>
      </c>
      <c r="AT100" s="2">
        <f t="shared" si="95"/>
        <v>66.4166666666667</v>
      </c>
      <c r="AU100" s="1">
        <f t="shared" si="96"/>
        <v>12097.9207751636</v>
      </c>
    </row>
    <row r="101" s="1" customFormat="1" spans="1:47">
      <c r="A101" s="6"/>
      <c r="B101" s="6"/>
      <c r="C101" s="9">
        <v>10</v>
      </c>
      <c r="D101" s="12">
        <v>10.1671902875806</v>
      </c>
      <c r="E101" s="13">
        <f t="shared" si="97"/>
        <v>17.862879231</v>
      </c>
      <c r="F101" s="9" t="s">
        <v>107</v>
      </c>
      <c r="G101" s="6">
        <v>11</v>
      </c>
      <c r="H101" s="11">
        <f t="shared" si="80"/>
        <v>10.1671902875806</v>
      </c>
      <c r="I101" s="11">
        <f t="shared" si="81"/>
        <v>283.317190287581</v>
      </c>
      <c r="J101" s="11">
        <f t="shared" si="82"/>
        <v>0.0626270333263888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0.199692809252723</v>
      </c>
      <c r="O101" s="11">
        <f t="shared" si="98"/>
        <v>0.0864301478554064</v>
      </c>
      <c r="P101" s="11">
        <f t="shared" si="85"/>
        <v>0.00541286375014525</v>
      </c>
      <c r="Q101" s="16">
        <f t="shared" si="86"/>
        <v>0.000974315475026146</v>
      </c>
      <c r="R101" s="11">
        <f t="shared" si="87"/>
        <v>0.0136656</v>
      </c>
      <c r="S101" s="17">
        <f t="shared" si="88"/>
        <v>0.071296940860712</v>
      </c>
      <c r="T101" s="3">
        <v>0.01</v>
      </c>
      <c r="U101" s="18">
        <f t="shared" si="89"/>
        <v>0.00071296940860712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0.0155129694086071</v>
      </c>
      <c r="AR101" s="25">
        <f t="shared" si="93"/>
        <v>7.592</v>
      </c>
      <c r="AS101" s="1">
        <f t="shared" si="94"/>
        <v>0.18</v>
      </c>
      <c r="AT101" s="2">
        <f t="shared" si="95"/>
        <v>66.4166666666667</v>
      </c>
      <c r="AU101" s="1">
        <f t="shared" si="96"/>
        <v>9433.55788469101</v>
      </c>
    </row>
    <row r="102" s="1" customFormat="1" spans="1:48">
      <c r="A102" s="6"/>
      <c r="B102" s="6"/>
      <c r="C102" s="9">
        <v>11</v>
      </c>
      <c r="D102" s="12">
        <v>4.76093059163333</v>
      </c>
      <c r="E102" s="13">
        <f t="shared" si="97"/>
        <v>10.1671902875806</v>
      </c>
      <c r="F102" s="9" t="s">
        <v>109</v>
      </c>
      <c r="G102" s="6">
        <v>12</v>
      </c>
      <c r="H102" s="11">
        <f t="shared" si="80"/>
        <v>4.76093059163333</v>
      </c>
      <c r="I102" s="11">
        <f t="shared" si="81"/>
        <v>277.910930591633</v>
      </c>
      <c r="J102" s="11">
        <f t="shared" si="82"/>
        <v>0.0320932808132809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0.156937284105261</v>
      </c>
      <c r="P102" s="11">
        <f t="shared" si="85"/>
        <v>0.00503663232886379</v>
      </c>
      <c r="Q102" s="16">
        <f t="shared" si="86"/>
        <v>0.000906593819195481</v>
      </c>
      <c r="R102" s="11">
        <f t="shared" si="87"/>
        <v>0.0136656</v>
      </c>
      <c r="S102" s="17">
        <f t="shared" si="88"/>
        <v>0.0663413109702817</v>
      </c>
      <c r="T102" s="3">
        <v>0.01</v>
      </c>
      <c r="U102" s="18">
        <f t="shared" si="89"/>
        <v>0.000663413109702817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0.0154634131097028</v>
      </c>
      <c r="AR102" s="25">
        <f t="shared" si="93"/>
        <v>7.592</v>
      </c>
      <c r="AS102" s="1">
        <f t="shared" si="94"/>
        <v>0.18</v>
      </c>
      <c r="AT102" s="2">
        <f t="shared" si="95"/>
        <v>66.4166666666667</v>
      </c>
      <c r="AU102" s="1">
        <f t="shared" si="96"/>
        <v>9403.4223121935</v>
      </c>
      <c r="AV102" s="1">
        <f>SUM(AU91:AU102)</f>
        <v>161034.118330569</v>
      </c>
    </row>
    <row r="103" s="1" customFormat="1" spans="1:46">
      <c r="A103" s="6"/>
      <c r="B103" s="6"/>
      <c r="C103" s="9">
        <v>12</v>
      </c>
      <c r="D103" s="12">
        <v>-0.843440335193548</v>
      </c>
      <c r="E103" s="13">
        <f t="shared" si="97"/>
        <v>4.76093059163333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37:51"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 s="2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1</v>
      </c>
      <c r="E107" s="9"/>
      <c r="F107" s="9"/>
      <c r="G107" s="6">
        <v>1</v>
      </c>
      <c r="H107" s="11">
        <f t="shared" ref="H107:H118" si="99">E108</f>
        <v>1</v>
      </c>
      <c r="I107" s="11">
        <f t="shared" ref="I107:I118" si="100">H107+273.15</f>
        <v>274.15</v>
      </c>
      <c r="J107" s="11">
        <f t="shared" ref="J107:J118" si="101">EXP(($C$18*(I107-$C$16))/($C$19*I107*$C$16))</f>
        <v>0.0198461430441487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0.054828641695924</v>
      </c>
      <c r="Q107" s="16">
        <f t="shared" ref="Q107:Q118" si="105">P107*$B$109</f>
        <v>0.0159003060918179</v>
      </c>
      <c r="R107" s="11">
        <f t="shared" ref="R107:R118" si="106">L107*$B$109</f>
        <v>0.80117865</v>
      </c>
      <c r="S107" s="17">
        <f t="shared" ref="S107:S118" si="107">Q107/R107</f>
        <v>0.0198461430441487</v>
      </c>
      <c r="T107" s="3">
        <v>0.27</v>
      </c>
      <c r="U107" s="18">
        <f t="shared" ref="U107:U118" si="108">S107*T107</f>
        <v>0.00535845862192015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0.227441148510239</v>
      </c>
      <c r="AC107" s="25">
        <f t="shared" ref="AC107:AC118" si="110">$B$107/12</f>
        <v>10.2321666666667</v>
      </c>
      <c r="AD107" s="1">
        <f t="shared" ref="AD107:AD118" si="111">$B$109</f>
        <v>0.29</v>
      </c>
      <c r="AE107" s="26">
        <f t="shared" ref="AE107:AE118" si="112">$E$9/12</f>
        <v>134.986666666667</v>
      </c>
      <c r="AF107" s="1">
        <f t="shared" ref="AF107:AF118" si="113">AE107*10000*AC107*AB107</f>
        <v>3141430.95142827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 s="26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-1.13219736225806</v>
      </c>
      <c r="E108" s="13">
        <f t="shared" ref="E108:E119" si="114">D107</f>
        <v>1</v>
      </c>
      <c r="F108" s="9" t="s">
        <v>107</v>
      </c>
      <c r="G108" s="6">
        <v>2</v>
      </c>
      <c r="H108" s="11">
        <f t="shared" si="99"/>
        <v>-1.13219736225806</v>
      </c>
      <c r="I108" s="11">
        <f t="shared" si="100"/>
        <v>272.017802637742</v>
      </c>
      <c r="J108" s="11">
        <f t="shared" si="101"/>
        <v>0.0150235226076712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5.47054135830408</v>
      </c>
      <c r="P108" s="11">
        <f t="shared" si="104"/>
        <v>0.0821868017726818</v>
      </c>
      <c r="Q108" s="16">
        <f t="shared" si="105"/>
        <v>0.0238341725140777</v>
      </c>
      <c r="R108" s="11">
        <f t="shared" si="106"/>
        <v>0.80117865</v>
      </c>
      <c r="S108" s="17">
        <f t="shared" si="107"/>
        <v>0.0297488862366436</v>
      </c>
      <c r="T108" s="3">
        <v>0.27</v>
      </c>
      <c r="U108" s="18">
        <f t="shared" si="108"/>
        <v>0.00803219928389378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0.227960656320861</v>
      </c>
      <c r="AC108" s="25">
        <f t="shared" si="110"/>
        <v>10.2321666666667</v>
      </c>
      <c r="AD108" s="1">
        <f t="shared" si="111"/>
        <v>0.29</v>
      </c>
      <c r="AE108" s="26">
        <f t="shared" si="112"/>
        <v>134.986666666667</v>
      </c>
      <c r="AF108" s="1">
        <f t="shared" si="113"/>
        <v>3148606.42484847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s="26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1.35790855396429</v>
      </c>
      <c r="E109" s="13">
        <f t="shared" si="114"/>
        <v>-1.13219736225806</v>
      </c>
      <c r="F109" s="9" t="s">
        <v>107</v>
      </c>
      <c r="G109" s="6">
        <v>3</v>
      </c>
      <c r="H109" s="11">
        <f t="shared" si="99"/>
        <v>1.35790855396429</v>
      </c>
      <c r="I109" s="11">
        <f t="shared" si="100"/>
        <v>274.507908553964</v>
      </c>
      <c r="J109" s="11">
        <f t="shared" si="101"/>
        <v>0.020786764852691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8.15103955653139</v>
      </c>
      <c r="P109" s="11">
        <f t="shared" si="104"/>
        <v>0.169433742566601</v>
      </c>
      <c r="Q109" s="16">
        <f t="shared" si="105"/>
        <v>0.0491357853443143</v>
      </c>
      <c r="R109" s="11">
        <f t="shared" si="106"/>
        <v>0.80117865</v>
      </c>
      <c r="S109" s="17">
        <f t="shared" si="107"/>
        <v>0.061329374346551</v>
      </c>
      <c r="T109" s="3">
        <v>0.27</v>
      </c>
      <c r="U109" s="18">
        <f t="shared" si="108"/>
        <v>0.0165589310735688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0.229617400307594</v>
      </c>
      <c r="AC109" s="25">
        <f t="shared" si="110"/>
        <v>10.2321666666667</v>
      </c>
      <c r="AD109" s="1">
        <f t="shared" si="111"/>
        <v>0.29</v>
      </c>
      <c r="AE109" s="26">
        <f t="shared" si="112"/>
        <v>134.986666666667</v>
      </c>
      <c r="AF109" s="1">
        <f t="shared" si="113"/>
        <v>3171489.47337601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 s="26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5.30071291477419</v>
      </c>
      <c r="E110" s="13">
        <f t="shared" si="114"/>
        <v>1.35790855396429</v>
      </c>
      <c r="F110" s="9" t="s">
        <v>107</v>
      </c>
      <c r="G110" s="6">
        <v>4</v>
      </c>
      <c r="H110" s="11">
        <f t="shared" si="99"/>
        <v>5.30071291477419</v>
      </c>
      <c r="I110" s="11">
        <f t="shared" si="100"/>
        <v>278.450712914774</v>
      </c>
      <c r="J110" s="11">
        <f t="shared" si="101"/>
        <v>0.0343486939186198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10.7442908139648</v>
      </c>
      <c r="P110" s="11">
        <f t="shared" si="104"/>
        <v>0.369052356541515</v>
      </c>
      <c r="Q110" s="16">
        <f t="shared" si="105"/>
        <v>0.107025183397039</v>
      </c>
      <c r="R110" s="11">
        <f t="shared" si="106"/>
        <v>0.80117865</v>
      </c>
      <c r="S110" s="17">
        <f t="shared" si="107"/>
        <v>0.133584667286178</v>
      </c>
      <c r="T110" s="3">
        <v>0.27</v>
      </c>
      <c r="U110" s="18">
        <f t="shared" si="108"/>
        <v>0.0360678601672681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0.2334079852305</v>
      </c>
      <c r="AC110" s="25">
        <f t="shared" si="110"/>
        <v>10.2321666666667</v>
      </c>
      <c r="AD110" s="1">
        <f t="shared" si="111"/>
        <v>0.29</v>
      </c>
      <c r="AE110" s="26">
        <f t="shared" si="112"/>
        <v>134.986666666667</v>
      </c>
      <c r="AF110" s="1">
        <f t="shared" si="113"/>
        <v>3223845.2624618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s="26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13.1135139598333</v>
      </c>
      <c r="E111" s="13">
        <f t="shared" si="114"/>
        <v>5.30071291477419</v>
      </c>
      <c r="F111" s="9" t="s">
        <v>107</v>
      </c>
      <c r="G111" s="6">
        <v>5</v>
      </c>
      <c r="H111" s="11">
        <f t="shared" si="99"/>
        <v>13.1135139598333</v>
      </c>
      <c r="I111" s="11">
        <f t="shared" si="100"/>
        <v>286.263513959833</v>
      </c>
      <c r="J111" s="11">
        <f t="shared" si="101"/>
        <v>0.0892030415293552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9.85647653455211</v>
      </c>
      <c r="O111" s="11">
        <f t="shared" si="115"/>
        <v>3.28144692287116</v>
      </c>
      <c r="P111" s="11">
        <f t="shared" si="104"/>
        <v>0.292715046137251</v>
      </c>
      <c r="Q111" s="16">
        <f t="shared" si="105"/>
        <v>0.0848873633798028</v>
      </c>
      <c r="R111" s="11">
        <f t="shared" si="106"/>
        <v>0.80117865</v>
      </c>
      <c r="S111" s="17">
        <f t="shared" si="107"/>
        <v>0.105953102194876</v>
      </c>
      <c r="T111" s="3">
        <v>0.27</v>
      </c>
      <c r="U111" s="18">
        <f t="shared" si="108"/>
        <v>0.0286073375926165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0.280758405694245</v>
      </c>
      <c r="AC111" s="25">
        <f t="shared" si="110"/>
        <v>10.2321666666667</v>
      </c>
      <c r="AD111" s="1">
        <f t="shared" si="111"/>
        <v>0.29</v>
      </c>
      <c r="AE111" s="26">
        <f t="shared" si="112"/>
        <v>134.986666666667</v>
      </c>
      <c r="AF111" s="1">
        <f t="shared" si="113"/>
        <v>3877852.14460369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 s="26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18.0393473303226</v>
      </c>
      <c r="E112" s="13">
        <f t="shared" si="114"/>
        <v>13.1135139598333</v>
      </c>
      <c r="F112" s="9" t="s">
        <v>109</v>
      </c>
      <c r="G112" s="6">
        <v>6</v>
      </c>
      <c r="H112" s="11">
        <f t="shared" si="99"/>
        <v>18.0393473303226</v>
      </c>
      <c r="I112" s="11">
        <f t="shared" si="100"/>
        <v>291.189347330323</v>
      </c>
      <c r="J112" s="11">
        <f t="shared" si="101"/>
        <v>0.158585539249225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5.75141687673391</v>
      </c>
      <c r="P112" s="11">
        <f t="shared" si="104"/>
        <v>0.912091546843943</v>
      </c>
      <c r="Q112" s="16">
        <f t="shared" si="105"/>
        <v>0.264506548584743</v>
      </c>
      <c r="R112" s="11">
        <f t="shared" si="106"/>
        <v>0.80117865</v>
      </c>
      <c r="S112" s="17">
        <f t="shared" si="107"/>
        <v>0.330146776358486</v>
      </c>
      <c r="T112" s="3">
        <v>0.27</v>
      </c>
      <c r="U112" s="18">
        <f t="shared" si="108"/>
        <v>0.0891396296167911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09"/>
        <v>0.292519830034543</v>
      </c>
      <c r="AC112" s="25">
        <f t="shared" si="110"/>
        <v>10.2321666666667</v>
      </c>
      <c r="AD112" s="1">
        <f t="shared" si="111"/>
        <v>0.29</v>
      </c>
      <c r="AE112" s="26">
        <f t="shared" si="112"/>
        <v>134.986666666667</v>
      </c>
      <c r="AF112" s="1">
        <f t="shared" si="113"/>
        <v>4040301.65164102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s="26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21.2775278113333</v>
      </c>
      <c r="E113" s="13">
        <f t="shared" si="114"/>
        <v>18.0393473303226</v>
      </c>
      <c r="F113" s="9" t="s">
        <v>107</v>
      </c>
      <c r="G113" s="6">
        <v>7</v>
      </c>
      <c r="H113" s="11">
        <f t="shared" si="99"/>
        <v>21.2775278113333</v>
      </c>
      <c r="I113" s="11">
        <f t="shared" si="100"/>
        <v>294.427527811333</v>
      </c>
      <c r="J113" s="11">
        <f t="shared" si="101"/>
        <v>0.229075764292156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7.60201032988997</v>
      </c>
      <c r="P113" s="11">
        <f t="shared" si="104"/>
        <v>1.74143632647641</v>
      </c>
      <c r="Q113" s="16">
        <f t="shared" si="105"/>
        <v>0.505016534678159</v>
      </c>
      <c r="R113" s="11">
        <f t="shared" si="106"/>
        <v>0.80117865</v>
      </c>
      <c r="S113" s="17">
        <f t="shared" si="107"/>
        <v>0.630341977632778</v>
      </c>
      <c r="T113" s="3">
        <v>0.27</v>
      </c>
      <c r="U113" s="18">
        <f t="shared" si="108"/>
        <v>0.17019233396085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09"/>
        <v>0.308268370488593</v>
      </c>
      <c r="AC113" s="25">
        <f t="shared" si="110"/>
        <v>10.2321666666667</v>
      </c>
      <c r="AD113" s="1">
        <f t="shared" si="111"/>
        <v>0.29</v>
      </c>
      <c r="AE113" s="26">
        <f t="shared" si="112"/>
        <v>134.986666666667</v>
      </c>
      <c r="AF113" s="1">
        <f t="shared" si="113"/>
        <v>4257821.44850376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s="26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25.1713268106452</v>
      </c>
      <c r="E114" s="13">
        <f t="shared" si="114"/>
        <v>21.2775278113333</v>
      </c>
      <c r="F114" s="9" t="s">
        <v>107</v>
      </c>
      <c r="G114" s="6">
        <v>8</v>
      </c>
      <c r="H114" s="11">
        <f t="shared" si="99"/>
        <v>25.1713268106452</v>
      </c>
      <c r="I114" s="11">
        <f t="shared" si="100"/>
        <v>298.321326810645</v>
      </c>
      <c r="J114" s="11">
        <f t="shared" si="101"/>
        <v>0.352728155642643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8.62325900341356</v>
      </c>
      <c r="P114" s="11">
        <f t="shared" si="104"/>
        <v>3.04166624390288</v>
      </c>
      <c r="Q114" s="16">
        <f t="shared" si="105"/>
        <v>0.882083210731835</v>
      </c>
      <c r="R114" s="11">
        <f t="shared" si="106"/>
        <v>0.80117865</v>
      </c>
      <c r="S114" s="17">
        <f t="shared" si="107"/>
        <v>1.10098192298539</v>
      </c>
      <c r="T114" s="3">
        <v>0.27</v>
      </c>
      <c r="U114" s="18">
        <f t="shared" si="108"/>
        <v>0.297265119206054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09"/>
        <v>0.332958612661736</v>
      </c>
      <c r="AC114" s="25">
        <f t="shared" si="110"/>
        <v>10.2321666666667</v>
      </c>
      <c r="AD114" s="1">
        <f t="shared" si="111"/>
        <v>0.29</v>
      </c>
      <c r="AE114" s="26">
        <f t="shared" si="112"/>
        <v>134.986666666667</v>
      </c>
      <c r="AF114" s="1">
        <f t="shared" si="113"/>
        <v>4598844.57237125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s="26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21.9034436245161</v>
      </c>
      <c r="E115" s="13">
        <f t="shared" si="114"/>
        <v>25.1713268106452</v>
      </c>
      <c r="F115" s="9" t="s">
        <v>107</v>
      </c>
      <c r="G115" s="6">
        <v>9</v>
      </c>
      <c r="H115" s="11">
        <f t="shared" si="99"/>
        <v>21.9034436245161</v>
      </c>
      <c r="I115" s="11">
        <f t="shared" si="100"/>
        <v>295.053443624516</v>
      </c>
      <c r="J115" s="11">
        <f t="shared" si="101"/>
        <v>0.245723475774964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8.34427775951068</v>
      </c>
      <c r="P115" s="11">
        <f t="shared" si="104"/>
        <v>2.0503849338987</v>
      </c>
      <c r="Q115" s="16">
        <f t="shared" si="105"/>
        <v>0.594611630830622</v>
      </c>
      <c r="R115" s="11">
        <f t="shared" si="106"/>
        <v>0.80117865</v>
      </c>
      <c r="S115" s="17">
        <f t="shared" si="107"/>
        <v>0.74217108859631</v>
      </c>
      <c r="T115" s="3">
        <v>0.27</v>
      </c>
      <c r="U115" s="18">
        <f t="shared" si="108"/>
        <v>0.200386193921004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09"/>
        <v>0.265335037478851</v>
      </c>
      <c r="AC115" s="25">
        <f t="shared" si="110"/>
        <v>10.2321666666667</v>
      </c>
      <c r="AD115" s="1">
        <f t="shared" si="111"/>
        <v>0.29</v>
      </c>
      <c r="AE115" s="26">
        <f t="shared" si="112"/>
        <v>134.986666666667</v>
      </c>
      <c r="AF115" s="1">
        <f t="shared" si="113"/>
        <v>3664823.64644284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s="26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17.862879231</v>
      </c>
      <c r="E116" s="13">
        <f t="shared" si="114"/>
        <v>21.9034436245161</v>
      </c>
      <c r="F116" s="9" t="s">
        <v>107</v>
      </c>
      <c r="G116" s="6">
        <v>10</v>
      </c>
      <c r="H116" s="11">
        <f t="shared" si="99"/>
        <v>17.862879231</v>
      </c>
      <c r="I116" s="11">
        <f t="shared" si="100"/>
        <v>291.012879231</v>
      </c>
      <c r="J116" s="11">
        <f t="shared" si="101"/>
        <v>0.155402351140162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9.05657782561198</v>
      </c>
      <c r="P116" s="11">
        <f t="shared" si="104"/>
        <v>1.40741348738396</v>
      </c>
      <c r="Q116" s="16">
        <f t="shared" si="105"/>
        <v>0.408149911341347</v>
      </c>
      <c r="R116" s="11">
        <f t="shared" si="106"/>
        <v>0.80117865</v>
      </c>
      <c r="S116" s="17">
        <f t="shared" si="107"/>
        <v>0.509436829527781</v>
      </c>
      <c r="T116" s="3">
        <v>0.27</v>
      </c>
      <c r="U116" s="18">
        <f t="shared" si="108"/>
        <v>0.137547943972501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0.253125565513857</v>
      </c>
      <c r="AC116" s="25">
        <f t="shared" si="110"/>
        <v>10.2321666666667</v>
      </c>
      <c r="AD116" s="1">
        <f t="shared" si="111"/>
        <v>0.29</v>
      </c>
      <c r="AE116" s="26">
        <f t="shared" si="112"/>
        <v>134.986666666667</v>
      </c>
      <c r="AF116" s="1">
        <f t="shared" si="113"/>
        <v>3496185.67841174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 s="2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10.1671902875806</v>
      </c>
      <c r="E117" s="13">
        <f t="shared" si="114"/>
        <v>17.862879231</v>
      </c>
      <c r="F117" s="9" t="s">
        <v>107</v>
      </c>
      <c r="G117" s="6">
        <v>11</v>
      </c>
      <c r="H117" s="11">
        <f t="shared" si="99"/>
        <v>10.1671902875806</v>
      </c>
      <c r="I117" s="11">
        <f t="shared" si="100"/>
        <v>283.317190287581</v>
      </c>
      <c r="J117" s="11">
        <f t="shared" si="101"/>
        <v>0.0626270333263888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7.26670612131662</v>
      </c>
      <c r="O117" s="11">
        <f t="shared" si="115"/>
        <v>3.1451432169114</v>
      </c>
      <c r="P117" s="11">
        <f t="shared" si="104"/>
        <v>0.196970989061776</v>
      </c>
      <c r="Q117" s="16">
        <f t="shared" si="105"/>
        <v>0.0571215868279151</v>
      </c>
      <c r="R117" s="11">
        <f t="shared" si="106"/>
        <v>0.80117865</v>
      </c>
      <c r="S117" s="17">
        <f t="shared" si="107"/>
        <v>0.071296940860712</v>
      </c>
      <c r="T117" s="3">
        <v>0.27</v>
      </c>
      <c r="U117" s="18">
        <f t="shared" si="108"/>
        <v>0.0192501740323922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0.230140308814494</v>
      </c>
      <c r="AC117" s="25">
        <f t="shared" si="110"/>
        <v>10.2321666666667</v>
      </c>
      <c r="AD117" s="1">
        <f t="shared" si="111"/>
        <v>0.29</v>
      </c>
      <c r="AE117" s="26">
        <f t="shared" si="112"/>
        <v>134.986666666667</v>
      </c>
      <c r="AF117" s="1">
        <f t="shared" si="113"/>
        <v>3178711.91741966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 s="26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4.76093059163333</v>
      </c>
      <c r="E118" s="13">
        <f t="shared" si="114"/>
        <v>10.1671902875806</v>
      </c>
      <c r="F118" s="9" t="s">
        <v>109</v>
      </c>
      <c r="G118" s="6">
        <v>12</v>
      </c>
      <c r="H118" s="11">
        <f t="shared" si="99"/>
        <v>4.76093059163333</v>
      </c>
      <c r="I118" s="11">
        <f t="shared" si="100"/>
        <v>277.910930591633</v>
      </c>
      <c r="J118" s="11">
        <f t="shared" si="101"/>
        <v>0.0320932808132809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5.71085722784963</v>
      </c>
      <c r="P118" s="11">
        <f t="shared" si="104"/>
        <v>0.183280144697933</v>
      </c>
      <c r="Q118" s="16">
        <f t="shared" si="105"/>
        <v>0.0531512419624005</v>
      </c>
      <c r="R118" s="11">
        <f t="shared" si="106"/>
        <v>0.80117865</v>
      </c>
      <c r="S118" s="17">
        <f t="shared" si="107"/>
        <v>0.0663413109702817</v>
      </c>
      <c r="T118" s="3">
        <v>0.27</v>
      </c>
      <c r="U118" s="18">
        <f t="shared" si="108"/>
        <v>0.0179121539619761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0.229880331514812</v>
      </c>
      <c r="AC118" s="25">
        <f t="shared" si="110"/>
        <v>10.2321666666667</v>
      </c>
      <c r="AD118" s="1">
        <f t="shared" si="111"/>
        <v>0.29</v>
      </c>
      <c r="AE118" s="26">
        <f t="shared" si="112"/>
        <v>134.986666666667</v>
      </c>
      <c r="AF118" s="1">
        <f t="shared" si="113"/>
        <v>3175121.09517294</v>
      </c>
      <c r="AG118" s="1">
        <f>SUM(AF107:AF118)</f>
        <v>42975034.2666814</v>
      </c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-0.843440335193548</v>
      </c>
      <c r="E119" s="13">
        <f t="shared" si="114"/>
        <v>4.76093059163333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1</v>
      </c>
      <c r="E123" s="9"/>
      <c r="F123" s="9"/>
      <c r="G123" s="6">
        <v>1</v>
      </c>
      <c r="H123" s="11">
        <f t="shared" ref="H123:H134" si="116">E124</f>
        <v>1</v>
      </c>
      <c r="I123" s="11">
        <f t="shared" ref="I123:I134" si="117">H123+273.15</f>
        <v>274.15</v>
      </c>
      <c r="J123" s="11">
        <f t="shared" ref="J123:J134" si="118">EXP(($C$18*(I123-$C$16))/($C$19*I123*$C$16))</f>
        <v>0.0198461430441487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0.0103442066774712</v>
      </c>
      <c r="Q123" s="16">
        <f t="shared" ref="Q123:Q134" si="122">P123*$B$125</f>
        <v>0.00268949373614251</v>
      </c>
      <c r="R123" s="11">
        <f t="shared" ref="R123:R134" si="123">L123*$B$125</f>
        <v>0.1355172</v>
      </c>
      <c r="S123" s="17">
        <f t="shared" ref="S123:S134" si="124">Q123/R123</f>
        <v>0.0198461430441487</v>
      </c>
      <c r="T123" s="3">
        <v>0.01</v>
      </c>
      <c r="U123" s="18">
        <f t="shared" ref="U123:U134" si="125">S123*T123</f>
        <v>0.000198461430441487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0.00568846143044149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$E$10/12</f>
        <v>1.25</v>
      </c>
      <c r="AX123" s="1">
        <f t="shared" ref="AX123:AX134" si="132">AW123*10000*AV123*0.67*AU123*AT123</f>
        <v>645.615655990193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-1.13219736225806</v>
      </c>
      <c r="E124" s="13">
        <f t="shared" ref="E124:E135" si="133">D123</f>
        <v>1</v>
      </c>
      <c r="F124" s="9" t="s">
        <v>107</v>
      </c>
      <c r="G124" s="6">
        <v>2</v>
      </c>
      <c r="H124" s="11">
        <f t="shared" si="116"/>
        <v>-1.13219736225806</v>
      </c>
      <c r="I124" s="11">
        <f t="shared" si="117"/>
        <v>272.017802637742</v>
      </c>
      <c r="J124" s="11">
        <f t="shared" si="118"/>
        <v>0.0150235226076712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1.03209579332253</v>
      </c>
      <c r="P124" s="11">
        <f t="shared" si="121"/>
        <v>0.0155057144842634</v>
      </c>
      <c r="Q124" s="16">
        <f t="shared" si="122"/>
        <v>0.00403148576590848</v>
      </c>
      <c r="R124" s="11">
        <f t="shared" si="123"/>
        <v>0.1355172</v>
      </c>
      <c r="S124" s="17">
        <f t="shared" si="124"/>
        <v>0.0297488862366436</v>
      </c>
      <c r="T124" s="3">
        <v>0.01</v>
      </c>
      <c r="U124" s="18">
        <f t="shared" si="125"/>
        <v>0.000297488862366436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0.00578748886236644</v>
      </c>
      <c r="AU124" s="25">
        <f t="shared" si="129"/>
        <v>52.122</v>
      </c>
      <c r="AV124" s="1">
        <f t="shared" si="130"/>
        <v>0.26</v>
      </c>
      <c r="AW124" s="2">
        <f t="shared" si="131"/>
        <v>1.25</v>
      </c>
      <c r="AX124" s="1">
        <f t="shared" si="132"/>
        <v>656.854839239484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1.35790855396429</v>
      </c>
      <c r="E125" s="13">
        <f t="shared" si="133"/>
        <v>-1.13219736225806</v>
      </c>
      <c r="F125" s="9" t="s">
        <v>107</v>
      </c>
      <c r="G125" s="6">
        <v>3</v>
      </c>
      <c r="H125" s="11">
        <f t="shared" si="116"/>
        <v>1.35790855396429</v>
      </c>
      <c r="I125" s="11">
        <f t="shared" si="117"/>
        <v>274.507908553964</v>
      </c>
      <c r="J125" s="11">
        <f t="shared" si="118"/>
        <v>0.020786764852691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1.53781007883827</v>
      </c>
      <c r="P125" s="11">
        <f t="shared" si="121"/>
        <v>0.0319660964969093</v>
      </c>
      <c r="Q125" s="16">
        <f t="shared" si="122"/>
        <v>0.00831118508919642</v>
      </c>
      <c r="R125" s="11">
        <f t="shared" si="123"/>
        <v>0.1355172</v>
      </c>
      <c r="S125" s="17">
        <f t="shared" si="124"/>
        <v>0.061329374346551</v>
      </c>
      <c r="T125" s="3">
        <v>0.01</v>
      </c>
      <c r="U125" s="18">
        <f t="shared" si="125"/>
        <v>0.00061329374346551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0.00610329374346551</v>
      </c>
      <c r="AU125" s="25">
        <f t="shared" si="129"/>
        <v>52.122</v>
      </c>
      <c r="AV125" s="1">
        <f t="shared" si="130"/>
        <v>0.26</v>
      </c>
      <c r="AW125" s="2">
        <f t="shared" si="131"/>
        <v>1.25</v>
      </c>
      <c r="AX125" s="1">
        <f t="shared" si="132"/>
        <v>692.69732107202</v>
      </c>
    </row>
    <row r="126" s="1" customFormat="1" spans="1:50">
      <c r="A126" s="6"/>
      <c r="B126" s="6"/>
      <c r="C126" s="9">
        <v>3</v>
      </c>
      <c r="D126" s="12">
        <v>5.30071291477419</v>
      </c>
      <c r="E126" s="13">
        <f t="shared" si="133"/>
        <v>1.35790855396429</v>
      </c>
      <c r="F126" s="9" t="s">
        <v>107</v>
      </c>
      <c r="G126" s="6">
        <v>4</v>
      </c>
      <c r="H126" s="11">
        <f t="shared" si="116"/>
        <v>5.30071291477419</v>
      </c>
      <c r="I126" s="11">
        <f t="shared" si="117"/>
        <v>278.450712914774</v>
      </c>
      <c r="J126" s="11">
        <f t="shared" si="118"/>
        <v>0.0343486939186198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2.02706398234136</v>
      </c>
      <c r="P126" s="11">
        <f t="shared" si="121"/>
        <v>0.0696270002829017</v>
      </c>
      <c r="Q126" s="16">
        <f t="shared" si="122"/>
        <v>0.0181030200735544</v>
      </c>
      <c r="R126" s="11">
        <f t="shared" si="123"/>
        <v>0.1355172</v>
      </c>
      <c r="S126" s="17">
        <f t="shared" si="124"/>
        <v>0.133584667286178</v>
      </c>
      <c r="T126" s="3">
        <v>0.01</v>
      </c>
      <c r="U126" s="18">
        <f t="shared" si="125"/>
        <v>0.00133584667286178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0.00682584667286178</v>
      </c>
      <c r="AU126" s="25">
        <f t="shared" si="129"/>
        <v>52.122</v>
      </c>
      <c r="AV126" s="1">
        <f t="shared" si="130"/>
        <v>0.26</v>
      </c>
      <c r="AW126" s="2">
        <f t="shared" si="131"/>
        <v>1.25</v>
      </c>
      <c r="AX126" s="1">
        <f t="shared" si="132"/>
        <v>774.703939066019</v>
      </c>
    </row>
    <row r="127" s="1" customFormat="1" spans="1:50">
      <c r="A127" s="6"/>
      <c r="B127" s="6"/>
      <c r="C127" s="9">
        <v>4</v>
      </c>
      <c r="D127" s="12">
        <v>13.1135139598333</v>
      </c>
      <c r="E127" s="13">
        <f t="shared" si="133"/>
        <v>5.30071291477419</v>
      </c>
      <c r="F127" s="9" t="s">
        <v>107</v>
      </c>
      <c r="G127" s="6">
        <v>5</v>
      </c>
      <c r="H127" s="11">
        <f t="shared" si="116"/>
        <v>13.1135139598333</v>
      </c>
      <c r="I127" s="11">
        <f t="shared" si="117"/>
        <v>286.263513959833</v>
      </c>
      <c r="J127" s="11">
        <f t="shared" si="118"/>
        <v>0.0892030415293552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1.85956513295553</v>
      </c>
      <c r="O127" s="11">
        <f t="shared" si="134"/>
        <v>0.619091849102923</v>
      </c>
      <c r="P127" s="11">
        <f t="shared" si="121"/>
        <v>0.0552248759260133</v>
      </c>
      <c r="Q127" s="16">
        <f t="shared" si="122"/>
        <v>0.0143584677407635</v>
      </c>
      <c r="R127" s="11">
        <f t="shared" si="123"/>
        <v>0.1355172</v>
      </c>
      <c r="S127" s="17">
        <f t="shared" si="124"/>
        <v>0.105953102194876</v>
      </c>
      <c r="T127" s="3">
        <v>0.01</v>
      </c>
      <c r="U127" s="18">
        <f t="shared" si="125"/>
        <v>0.00105953102194876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0.0110095310219488</v>
      </c>
      <c r="AU127" s="25">
        <f t="shared" si="129"/>
        <v>52.122</v>
      </c>
      <c r="AV127" s="1">
        <f t="shared" si="130"/>
        <v>0.26</v>
      </c>
      <c r="AW127" s="2">
        <f t="shared" si="131"/>
        <v>1.25</v>
      </c>
      <c r="AX127" s="1">
        <f t="shared" si="132"/>
        <v>1249.53393457889</v>
      </c>
    </row>
    <row r="128" s="1" customFormat="1" spans="1:50">
      <c r="A128" s="6"/>
      <c r="B128" s="6"/>
      <c r="C128" s="9">
        <v>5</v>
      </c>
      <c r="D128" s="12">
        <v>18.0393473303226</v>
      </c>
      <c r="E128" s="13">
        <f t="shared" si="133"/>
        <v>13.1135139598333</v>
      </c>
      <c r="F128" s="9" t="s">
        <v>109</v>
      </c>
      <c r="G128" s="6">
        <v>6</v>
      </c>
      <c r="H128" s="11">
        <f t="shared" si="116"/>
        <v>18.0393473303226</v>
      </c>
      <c r="I128" s="11">
        <f t="shared" si="117"/>
        <v>291.189347330323</v>
      </c>
      <c r="J128" s="11">
        <f t="shared" si="118"/>
        <v>0.158585539249225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1.08508697317691</v>
      </c>
      <c r="P128" s="11">
        <f t="shared" si="121"/>
        <v>0.17207910277357</v>
      </c>
      <c r="Q128" s="16">
        <f t="shared" si="122"/>
        <v>0.0447405667211282</v>
      </c>
      <c r="R128" s="11">
        <f t="shared" si="123"/>
        <v>0.1355172</v>
      </c>
      <c r="S128" s="17">
        <f t="shared" si="124"/>
        <v>0.330146776358486</v>
      </c>
      <c r="T128" s="3">
        <v>0.01</v>
      </c>
      <c r="U128" s="18">
        <f t="shared" si="125"/>
        <v>0.00330146776358486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0.0132514677635849</v>
      </c>
      <c r="AU128" s="25">
        <f t="shared" si="129"/>
        <v>52.122</v>
      </c>
      <c r="AV128" s="1">
        <f t="shared" si="130"/>
        <v>0.26</v>
      </c>
      <c r="AW128" s="2">
        <f t="shared" si="131"/>
        <v>1.25</v>
      </c>
      <c r="AX128" s="1">
        <f t="shared" si="132"/>
        <v>1503.98401353945</v>
      </c>
    </row>
    <row r="129" s="1" customFormat="1" spans="1:50">
      <c r="A129" s="6"/>
      <c r="B129" s="6"/>
      <c r="C129" s="9">
        <v>6</v>
      </c>
      <c r="D129" s="12">
        <v>21.2775278113333</v>
      </c>
      <c r="E129" s="13">
        <f t="shared" si="133"/>
        <v>18.0393473303226</v>
      </c>
      <c r="F129" s="9" t="s">
        <v>107</v>
      </c>
      <c r="G129" s="6">
        <v>7</v>
      </c>
      <c r="H129" s="11">
        <f t="shared" si="116"/>
        <v>21.2775278113333</v>
      </c>
      <c r="I129" s="11">
        <f t="shared" si="117"/>
        <v>294.427527811333</v>
      </c>
      <c r="J129" s="11">
        <f t="shared" si="118"/>
        <v>0.229075764292156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1.43422787040334</v>
      </c>
      <c r="P129" s="11">
        <f t="shared" si="121"/>
        <v>0.328546845581757</v>
      </c>
      <c r="Q129" s="16">
        <f t="shared" si="122"/>
        <v>0.0854221798512567</v>
      </c>
      <c r="R129" s="11">
        <f t="shared" si="123"/>
        <v>0.1355172</v>
      </c>
      <c r="S129" s="17">
        <f t="shared" si="124"/>
        <v>0.630341977632778</v>
      </c>
      <c r="T129" s="3">
        <v>0.01</v>
      </c>
      <c r="U129" s="18">
        <f t="shared" si="125"/>
        <v>0.00630341977632778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0.0162534197763278</v>
      </c>
      <c r="AU129" s="25">
        <f t="shared" si="129"/>
        <v>52.122</v>
      </c>
      <c r="AV129" s="1">
        <f t="shared" si="130"/>
        <v>0.26</v>
      </c>
      <c r="AW129" s="2">
        <f t="shared" si="131"/>
        <v>1.25</v>
      </c>
      <c r="AX129" s="1">
        <f t="shared" si="132"/>
        <v>1844.69252350427</v>
      </c>
    </row>
    <row r="130" s="1" customFormat="1" spans="1:50">
      <c r="A130" s="6"/>
      <c r="B130" s="6"/>
      <c r="C130" s="9">
        <v>7</v>
      </c>
      <c r="D130" s="12">
        <v>25.1713268106452</v>
      </c>
      <c r="E130" s="13">
        <f t="shared" si="133"/>
        <v>21.2775278113333</v>
      </c>
      <c r="F130" s="9" t="s">
        <v>107</v>
      </c>
      <c r="G130" s="6">
        <v>8</v>
      </c>
      <c r="H130" s="11">
        <f t="shared" si="116"/>
        <v>25.1713268106452</v>
      </c>
      <c r="I130" s="11">
        <f t="shared" si="117"/>
        <v>298.321326810645</v>
      </c>
      <c r="J130" s="11">
        <f t="shared" si="118"/>
        <v>0.352728155642643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1.62690102482158</v>
      </c>
      <c r="P130" s="11">
        <f t="shared" si="121"/>
        <v>0.573853797898443</v>
      </c>
      <c r="Q130" s="16">
        <f t="shared" si="122"/>
        <v>0.149201987453595</v>
      </c>
      <c r="R130" s="11">
        <f t="shared" si="123"/>
        <v>0.1355172</v>
      </c>
      <c r="S130" s="17">
        <f t="shared" si="124"/>
        <v>1.10098192298539</v>
      </c>
      <c r="T130" s="3">
        <v>0.01</v>
      </c>
      <c r="U130" s="18">
        <f t="shared" si="125"/>
        <v>0.0110098192298539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0.0209598192298539</v>
      </c>
      <c r="AU130" s="25">
        <f t="shared" si="129"/>
        <v>52.122</v>
      </c>
      <c r="AV130" s="1">
        <f t="shared" si="130"/>
        <v>0.26</v>
      </c>
      <c r="AW130" s="2">
        <f t="shared" si="131"/>
        <v>1.25</v>
      </c>
      <c r="AX130" s="1">
        <f t="shared" si="132"/>
        <v>2378.84841217386</v>
      </c>
    </row>
    <row r="131" s="1" customFormat="1" spans="1:50">
      <c r="A131" s="6"/>
      <c r="B131" s="6"/>
      <c r="C131" s="9">
        <v>8</v>
      </c>
      <c r="D131" s="12">
        <v>21.9034436245161</v>
      </c>
      <c r="E131" s="13">
        <f t="shared" si="133"/>
        <v>25.1713268106452</v>
      </c>
      <c r="F131" s="9" t="s">
        <v>107</v>
      </c>
      <c r="G131" s="6">
        <v>9</v>
      </c>
      <c r="H131" s="11">
        <f t="shared" si="116"/>
        <v>21.9034436245161</v>
      </c>
      <c r="I131" s="11">
        <f t="shared" si="117"/>
        <v>295.053443624516</v>
      </c>
      <c r="J131" s="11">
        <f t="shared" si="118"/>
        <v>0.245723475774964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1.57426722692314</v>
      </c>
      <c r="P131" s="11">
        <f t="shared" si="121"/>
        <v>0.386834414798169</v>
      </c>
      <c r="Q131" s="16">
        <f t="shared" si="122"/>
        <v>0.100576947847524</v>
      </c>
      <c r="R131" s="11">
        <f t="shared" si="123"/>
        <v>0.1355172</v>
      </c>
      <c r="S131" s="17">
        <f t="shared" si="124"/>
        <v>0.74217108859631</v>
      </c>
      <c r="T131" s="3">
        <v>0.01</v>
      </c>
      <c r="U131" s="18">
        <f t="shared" si="125"/>
        <v>0.0074217108859631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6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0.0129117108859631</v>
      </c>
      <c r="AU131" s="25">
        <f t="shared" si="129"/>
        <v>52.122</v>
      </c>
      <c r="AV131" s="1">
        <f t="shared" si="130"/>
        <v>0.26</v>
      </c>
      <c r="AW131" s="2">
        <f t="shared" si="131"/>
        <v>1.25</v>
      </c>
      <c r="AX131" s="1">
        <f t="shared" si="132"/>
        <v>1465.42308417301</v>
      </c>
    </row>
    <row r="132" s="1" customFormat="1" spans="1:50">
      <c r="A132" s="6"/>
      <c r="B132" s="6"/>
      <c r="C132" s="9">
        <v>9</v>
      </c>
      <c r="D132" s="12">
        <v>17.862879231</v>
      </c>
      <c r="E132" s="13">
        <f t="shared" si="133"/>
        <v>21.9034436245161</v>
      </c>
      <c r="F132" s="9" t="s">
        <v>107</v>
      </c>
      <c r="G132" s="6">
        <v>10</v>
      </c>
      <c r="H132" s="11">
        <f t="shared" si="116"/>
        <v>17.862879231</v>
      </c>
      <c r="I132" s="11">
        <f t="shared" si="117"/>
        <v>291.012879231</v>
      </c>
      <c r="J132" s="11">
        <f t="shared" si="118"/>
        <v>0.155402351140162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1.70865281212497</v>
      </c>
      <c r="P132" s="11">
        <f t="shared" si="121"/>
        <v>0.26552866428647</v>
      </c>
      <c r="Q132" s="16">
        <f t="shared" si="122"/>
        <v>0.0690374527144822</v>
      </c>
      <c r="R132" s="11">
        <f t="shared" si="123"/>
        <v>0.1355172</v>
      </c>
      <c r="S132" s="17">
        <f t="shared" si="124"/>
        <v>0.509436829527781</v>
      </c>
      <c r="T132" s="3">
        <v>0.01</v>
      </c>
      <c r="U132" s="18">
        <f t="shared" si="125"/>
        <v>0.00509436829527781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0.0105843682952778</v>
      </c>
      <c r="AU132" s="25">
        <f t="shared" si="129"/>
        <v>52.122</v>
      </c>
      <c r="AV132" s="1">
        <f t="shared" si="130"/>
        <v>0.26</v>
      </c>
      <c r="AW132" s="2">
        <f t="shared" si="131"/>
        <v>1.25</v>
      </c>
      <c r="AX132" s="1">
        <f t="shared" si="132"/>
        <v>1201.27981243379</v>
      </c>
    </row>
    <row r="133" s="1" customFormat="1" spans="1:50">
      <c r="A133" s="6"/>
      <c r="B133" s="6"/>
      <c r="C133" s="9">
        <v>10</v>
      </c>
      <c r="D133" s="12">
        <v>10.1671902875806</v>
      </c>
      <c r="E133" s="13">
        <f t="shared" si="133"/>
        <v>17.862879231</v>
      </c>
      <c r="F133" s="9" t="s">
        <v>107</v>
      </c>
      <c r="G133" s="6">
        <v>11</v>
      </c>
      <c r="H133" s="11">
        <f t="shared" si="116"/>
        <v>10.1671902875806</v>
      </c>
      <c r="I133" s="11">
        <f t="shared" si="117"/>
        <v>283.317190287581</v>
      </c>
      <c r="J133" s="11">
        <f t="shared" si="118"/>
        <v>0.0626270333263888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1.37096794044658</v>
      </c>
      <c r="O133" s="11">
        <f t="shared" si="134"/>
        <v>0.593376207391925</v>
      </c>
      <c r="P133" s="11">
        <f t="shared" si="121"/>
        <v>0.0371613915154203</v>
      </c>
      <c r="Q133" s="16">
        <f t="shared" si="122"/>
        <v>0.00966196179400928</v>
      </c>
      <c r="R133" s="11">
        <f t="shared" si="123"/>
        <v>0.1355172</v>
      </c>
      <c r="S133" s="17">
        <f t="shared" si="124"/>
        <v>0.071296940860712</v>
      </c>
      <c r="T133" s="3">
        <v>0.01</v>
      </c>
      <c r="U133" s="18">
        <f t="shared" si="125"/>
        <v>0.00071296940860712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0.00620296940860712</v>
      </c>
      <c r="AU133" s="25">
        <f t="shared" si="129"/>
        <v>52.122</v>
      </c>
      <c r="AV133" s="1">
        <f t="shared" si="130"/>
        <v>0.26</v>
      </c>
      <c r="AW133" s="2">
        <f t="shared" si="131"/>
        <v>1.25</v>
      </c>
      <c r="AX133" s="1">
        <f t="shared" si="132"/>
        <v>704.010075974828</v>
      </c>
    </row>
    <row r="134" s="1" customFormat="1" spans="1:51">
      <c r="A134" s="6"/>
      <c r="B134" s="6"/>
      <c r="C134" s="9">
        <v>11</v>
      </c>
      <c r="D134" s="12">
        <v>4.76093059163333</v>
      </c>
      <c r="E134" s="13">
        <f t="shared" si="133"/>
        <v>10.1671902875806</v>
      </c>
      <c r="F134" s="9" t="s">
        <v>109</v>
      </c>
      <c r="G134" s="6">
        <v>12</v>
      </c>
      <c r="H134" s="11">
        <f t="shared" si="116"/>
        <v>4.76093059163333</v>
      </c>
      <c r="I134" s="11">
        <f t="shared" si="117"/>
        <v>277.910930591633</v>
      </c>
      <c r="J134" s="11">
        <f t="shared" si="118"/>
        <v>0.0320932808132809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1.0774348158765</v>
      </c>
      <c r="P134" s="11">
        <f t="shared" si="121"/>
        <v>0.0345784181039302</v>
      </c>
      <c r="Q134" s="16">
        <f t="shared" si="122"/>
        <v>0.00899038870702186</v>
      </c>
      <c r="R134" s="11">
        <f t="shared" si="123"/>
        <v>0.1355172</v>
      </c>
      <c r="S134" s="17">
        <f t="shared" si="124"/>
        <v>0.0663413109702817</v>
      </c>
      <c r="T134" s="3">
        <v>0.01</v>
      </c>
      <c r="U134" s="18">
        <f t="shared" si="125"/>
        <v>0.000663413109702817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0.00615341310970282</v>
      </c>
      <c r="AU134" s="25">
        <f t="shared" si="129"/>
        <v>52.122</v>
      </c>
      <c r="AV134" s="1">
        <f t="shared" si="130"/>
        <v>0.26</v>
      </c>
      <c r="AW134" s="2">
        <f t="shared" si="131"/>
        <v>1.25</v>
      </c>
      <c r="AX134" s="1">
        <f t="shared" si="132"/>
        <v>698.385651371308</v>
      </c>
      <c r="AY134" s="1">
        <f>SUM(AX123:AX134)</f>
        <v>13816.0292631171</v>
      </c>
    </row>
    <row r="135" s="1" customFormat="1" spans="1:46">
      <c r="A135" s="6"/>
      <c r="B135" s="6"/>
      <c r="C135" s="9">
        <v>12</v>
      </c>
      <c r="D135" s="12">
        <v>-0.843440335193548</v>
      </c>
      <c r="E135" s="13">
        <f t="shared" si="133"/>
        <v>4.76093059163333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1</v>
      </c>
      <c r="E139" s="9"/>
      <c r="F139" s="9"/>
      <c r="G139" s="6">
        <v>1</v>
      </c>
      <c r="H139" s="11">
        <f t="shared" ref="H139:H150" si="135">E140</f>
        <v>1</v>
      </c>
      <c r="I139" s="11">
        <f t="shared" ref="I139:I150" si="136">H139+273.15</f>
        <v>274.15</v>
      </c>
      <c r="J139" s="11">
        <f t="shared" ref="J139:J150" si="137">EXP(($C$18*(I139-$C$16))/($C$19*I139*$C$16))</f>
        <v>0.0198461430441487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0.00565019692466914</v>
      </c>
      <c r="Q139" s="16">
        <f t="shared" ref="Q139:Q150" si="141">P139*$B$125</f>
        <v>0.00146905120041398</v>
      </c>
      <c r="R139" s="11">
        <f t="shared" ref="R139:R150" si="142">L139*$B$125</f>
        <v>0.074022</v>
      </c>
      <c r="S139" s="17">
        <f t="shared" ref="S139:S150" si="143">Q139/R139</f>
        <v>0.0198461430441487</v>
      </c>
      <c r="T139" s="3">
        <v>0.01</v>
      </c>
      <c r="U139" s="18">
        <f t="shared" ref="U139:U150" si="144">S139*T139</f>
        <v>0.000198461430441487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0.00568846143044149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$E$11/12</f>
        <v>0.975</v>
      </c>
      <c r="AX139" s="1">
        <f t="shared" ref="AX139:AX150" si="151">AW139*10000*AV139*0.67*AU139*AT139</f>
        <v>275.064821501704</v>
      </c>
      <c r="AZ139" s="2">
        <f t="shared" ref="AZ139:AZ150" si="152">$E$12/12</f>
        <v>0.275</v>
      </c>
      <c r="BA139" s="1">
        <f t="shared" ref="BA139:BA150" si="153">AZ139*10000*AV139*0.67*AU139*AT139</f>
        <v>77.5823855517627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-1.13219736225806</v>
      </c>
      <c r="E140" s="13">
        <f t="shared" ref="E140:E151" si="154">D139</f>
        <v>1</v>
      </c>
      <c r="F140" s="9" t="s">
        <v>107</v>
      </c>
      <c r="G140" s="6">
        <v>2</v>
      </c>
      <c r="H140" s="11">
        <f t="shared" si="135"/>
        <v>-1.13219736225806</v>
      </c>
      <c r="I140" s="11">
        <f t="shared" si="136"/>
        <v>272.017802637742</v>
      </c>
      <c r="J140" s="11">
        <f t="shared" si="137"/>
        <v>0.0150235226076712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0.563749803075331</v>
      </c>
      <c r="P140" s="11">
        <f t="shared" si="140"/>
        <v>0.00846950791157244</v>
      </c>
      <c r="Q140" s="16">
        <f t="shared" si="141"/>
        <v>0.00220207205700883</v>
      </c>
      <c r="R140" s="11">
        <f t="shared" si="142"/>
        <v>0.074022</v>
      </c>
      <c r="S140" s="17">
        <f t="shared" si="143"/>
        <v>0.0297488862366436</v>
      </c>
      <c r="T140" s="3">
        <v>0.01</v>
      </c>
      <c r="U140" s="18">
        <f t="shared" si="144"/>
        <v>0.000297488862366436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0.00578748886236644</v>
      </c>
      <c r="AU140" s="25">
        <f t="shared" si="148"/>
        <v>28.47</v>
      </c>
      <c r="AV140" s="1">
        <f t="shared" si="149"/>
        <v>0.26</v>
      </c>
      <c r="AW140" s="2">
        <f t="shared" si="150"/>
        <v>0.975</v>
      </c>
      <c r="AX140" s="1">
        <f t="shared" si="151"/>
        <v>279.85328024741</v>
      </c>
      <c r="AZ140" s="2">
        <f t="shared" si="152"/>
        <v>0.275</v>
      </c>
      <c r="BA140" s="1">
        <f t="shared" si="153"/>
        <v>78.9329764800388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1.35790855396429</v>
      </c>
      <c r="E141" s="13">
        <f t="shared" si="154"/>
        <v>-1.13219736225806</v>
      </c>
      <c r="F141" s="9" t="s">
        <v>107</v>
      </c>
      <c r="G141" s="6">
        <v>3</v>
      </c>
      <c r="H141" s="11">
        <f t="shared" si="135"/>
        <v>1.35790855396429</v>
      </c>
      <c r="I141" s="11">
        <f t="shared" si="136"/>
        <v>274.507908553964</v>
      </c>
      <c r="J141" s="11">
        <f t="shared" si="137"/>
        <v>0.020786764852691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0.839980295163758</v>
      </c>
      <c r="P141" s="11">
        <f t="shared" si="140"/>
        <v>0.0174604728764631</v>
      </c>
      <c r="Q141" s="16">
        <f t="shared" si="141"/>
        <v>0.0045397229478804</v>
      </c>
      <c r="R141" s="11">
        <f t="shared" si="142"/>
        <v>0.074022</v>
      </c>
      <c r="S141" s="17">
        <f t="shared" si="143"/>
        <v>0.061329374346551</v>
      </c>
      <c r="T141" s="3">
        <v>0.01</v>
      </c>
      <c r="U141" s="18">
        <f t="shared" si="144"/>
        <v>0.00061329374346551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0.00610329374346551</v>
      </c>
      <c r="AU141" s="25">
        <f t="shared" si="148"/>
        <v>28.47</v>
      </c>
      <c r="AV141" s="1">
        <f t="shared" si="149"/>
        <v>0.26</v>
      </c>
      <c r="AW141" s="2">
        <f t="shared" si="150"/>
        <v>0.975</v>
      </c>
      <c r="AX141" s="1">
        <f t="shared" si="151"/>
        <v>295.123984692029</v>
      </c>
      <c r="AZ141" s="2">
        <f t="shared" si="152"/>
        <v>0.275</v>
      </c>
      <c r="BA141" s="1">
        <f t="shared" si="153"/>
        <v>83.2400982464696</v>
      </c>
    </row>
    <row r="142" s="1" customFormat="1" spans="1:53">
      <c r="A142" s="6"/>
      <c r="B142" s="6"/>
      <c r="C142" s="9">
        <v>3</v>
      </c>
      <c r="D142" s="12">
        <v>5.30071291477419</v>
      </c>
      <c r="E142" s="13">
        <f t="shared" si="154"/>
        <v>1.35790855396429</v>
      </c>
      <c r="F142" s="9" t="s">
        <v>107</v>
      </c>
      <c r="G142" s="6">
        <v>4</v>
      </c>
      <c r="H142" s="11">
        <f t="shared" si="135"/>
        <v>5.30071291477419</v>
      </c>
      <c r="I142" s="11">
        <f t="shared" si="136"/>
        <v>278.450712914774</v>
      </c>
      <c r="J142" s="11">
        <f t="shared" si="137"/>
        <v>0.0343486939186198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1.1072198222873</v>
      </c>
      <c r="P142" s="11">
        <f t="shared" si="140"/>
        <v>0.0380315547763749</v>
      </c>
      <c r="Q142" s="16">
        <f t="shared" si="141"/>
        <v>0.00988820424185747</v>
      </c>
      <c r="R142" s="11">
        <f t="shared" si="142"/>
        <v>0.074022</v>
      </c>
      <c r="S142" s="17">
        <f t="shared" si="143"/>
        <v>0.133584667286178</v>
      </c>
      <c r="T142" s="3">
        <v>0.01</v>
      </c>
      <c r="U142" s="18">
        <f t="shared" si="144"/>
        <v>0.00133584667286178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0.00682584667286178</v>
      </c>
      <c r="AU142" s="25">
        <f t="shared" si="148"/>
        <v>28.47</v>
      </c>
      <c r="AV142" s="1">
        <f t="shared" si="149"/>
        <v>0.26</v>
      </c>
      <c r="AW142" s="2">
        <f t="shared" si="150"/>
        <v>0.975</v>
      </c>
      <c r="AX142" s="1">
        <f t="shared" si="151"/>
        <v>330.062938744934</v>
      </c>
      <c r="AZ142" s="2">
        <f t="shared" si="152"/>
        <v>0.275</v>
      </c>
      <c r="BA142" s="1">
        <f t="shared" si="153"/>
        <v>93.0946750306224</v>
      </c>
    </row>
    <row r="143" s="1" customFormat="1" spans="1:53">
      <c r="A143" s="6"/>
      <c r="B143" s="6"/>
      <c r="C143" s="9">
        <v>4</v>
      </c>
      <c r="D143" s="12">
        <v>13.1135139598333</v>
      </c>
      <c r="E143" s="13">
        <f t="shared" si="154"/>
        <v>5.30071291477419</v>
      </c>
      <c r="F143" s="9" t="s">
        <v>107</v>
      </c>
      <c r="G143" s="6">
        <v>5</v>
      </c>
      <c r="H143" s="11">
        <f t="shared" si="135"/>
        <v>13.1135139598333</v>
      </c>
      <c r="I143" s="11">
        <f t="shared" si="136"/>
        <v>286.263513959833</v>
      </c>
      <c r="J143" s="11">
        <f t="shared" si="137"/>
        <v>0.0892030415293552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1.01572885413537</v>
      </c>
      <c r="O143" s="11">
        <f t="shared" si="155"/>
        <v>0.338159413375546</v>
      </c>
      <c r="P143" s="11">
        <f t="shared" si="140"/>
        <v>0.0301648481948812</v>
      </c>
      <c r="Q143" s="16">
        <f t="shared" si="141"/>
        <v>0.00784286053066912</v>
      </c>
      <c r="R143" s="11">
        <f t="shared" si="142"/>
        <v>0.074022</v>
      </c>
      <c r="S143" s="17">
        <f t="shared" si="143"/>
        <v>0.105953102194876</v>
      </c>
      <c r="T143" s="3">
        <v>0.01</v>
      </c>
      <c r="U143" s="18">
        <f t="shared" si="144"/>
        <v>0.00105953102194876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0.0110095310219488</v>
      </c>
      <c r="AU143" s="25">
        <f t="shared" si="148"/>
        <v>28.47</v>
      </c>
      <c r="AV143" s="1">
        <f t="shared" si="149"/>
        <v>0.26</v>
      </c>
      <c r="AW143" s="2">
        <f t="shared" si="150"/>
        <v>0.975</v>
      </c>
      <c r="AX143" s="1">
        <f t="shared" si="151"/>
        <v>532.364457841596</v>
      </c>
      <c r="AZ143" s="2">
        <f t="shared" si="152"/>
        <v>0.275</v>
      </c>
      <c r="BA143" s="1">
        <f t="shared" si="153"/>
        <v>150.154077852758</v>
      </c>
    </row>
    <row r="144" s="1" customFormat="1" spans="1:53">
      <c r="A144" s="6"/>
      <c r="B144" s="6"/>
      <c r="C144" s="9">
        <v>5</v>
      </c>
      <c r="D144" s="12">
        <v>18.0393473303226</v>
      </c>
      <c r="E144" s="13">
        <f t="shared" si="154"/>
        <v>13.1135139598333</v>
      </c>
      <c r="F144" s="9" t="s">
        <v>109</v>
      </c>
      <c r="G144" s="6">
        <v>6</v>
      </c>
      <c r="H144" s="11">
        <f t="shared" si="135"/>
        <v>18.0393473303226</v>
      </c>
      <c r="I144" s="11">
        <f t="shared" si="136"/>
        <v>291.189347330323</v>
      </c>
      <c r="J144" s="11">
        <f t="shared" si="137"/>
        <v>0.158585539249225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0.592694565180665</v>
      </c>
      <c r="P144" s="11">
        <f t="shared" si="140"/>
        <v>0.0939927872292609</v>
      </c>
      <c r="Q144" s="16">
        <f t="shared" si="141"/>
        <v>0.0244381246796078</v>
      </c>
      <c r="R144" s="11">
        <f t="shared" si="142"/>
        <v>0.074022</v>
      </c>
      <c r="S144" s="17">
        <f t="shared" si="143"/>
        <v>0.330146776358486</v>
      </c>
      <c r="T144" s="3">
        <v>0.01</v>
      </c>
      <c r="U144" s="18">
        <f t="shared" si="144"/>
        <v>0.00330146776358486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0.0132514677635849</v>
      </c>
      <c r="AU144" s="25">
        <f t="shared" si="148"/>
        <v>28.47</v>
      </c>
      <c r="AV144" s="1">
        <f t="shared" si="149"/>
        <v>0.26</v>
      </c>
      <c r="AW144" s="2">
        <f t="shared" si="150"/>
        <v>0.975</v>
      </c>
      <c r="AX144" s="1">
        <f t="shared" si="151"/>
        <v>640.773020894538</v>
      </c>
      <c r="AZ144" s="2">
        <f t="shared" si="152"/>
        <v>0.275</v>
      </c>
      <c r="BA144" s="1">
        <f t="shared" si="153"/>
        <v>180.730852047177</v>
      </c>
    </row>
    <row r="145" s="1" customFormat="1" spans="1:53">
      <c r="A145" s="6"/>
      <c r="B145" s="6"/>
      <c r="C145" s="9">
        <v>6</v>
      </c>
      <c r="D145" s="12">
        <v>21.2775278113333</v>
      </c>
      <c r="E145" s="13">
        <f t="shared" si="154"/>
        <v>18.0393473303226</v>
      </c>
      <c r="F145" s="9" t="s">
        <v>107</v>
      </c>
      <c r="G145" s="6">
        <v>7</v>
      </c>
      <c r="H145" s="11">
        <f t="shared" si="135"/>
        <v>21.2775278113333</v>
      </c>
      <c r="I145" s="11">
        <f t="shared" si="136"/>
        <v>294.427527811333</v>
      </c>
      <c r="J145" s="11">
        <f t="shared" si="137"/>
        <v>0.229075764292156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0.783401777951404</v>
      </c>
      <c r="P145" s="11">
        <f t="shared" si="140"/>
        <v>0.179458361032052</v>
      </c>
      <c r="Q145" s="16">
        <f t="shared" si="141"/>
        <v>0.0466591738683335</v>
      </c>
      <c r="R145" s="11">
        <f t="shared" si="142"/>
        <v>0.074022</v>
      </c>
      <c r="S145" s="17">
        <f t="shared" si="143"/>
        <v>0.630341977632778</v>
      </c>
      <c r="T145" s="3">
        <v>0.01</v>
      </c>
      <c r="U145" s="18">
        <f t="shared" si="144"/>
        <v>0.00630341977632778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5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0.0162534197763278</v>
      </c>
      <c r="AU145" s="25">
        <f t="shared" si="148"/>
        <v>28.47</v>
      </c>
      <c r="AV145" s="1">
        <f t="shared" si="149"/>
        <v>0.26</v>
      </c>
      <c r="AW145" s="2">
        <f t="shared" si="150"/>
        <v>0.975</v>
      </c>
      <c r="AX145" s="1">
        <f t="shared" si="151"/>
        <v>785.932024719889</v>
      </c>
      <c r="AZ145" s="2">
        <f t="shared" si="152"/>
        <v>0.275</v>
      </c>
      <c r="BA145" s="1">
        <f t="shared" si="153"/>
        <v>221.673135177404</v>
      </c>
    </row>
    <row r="146" s="1" customFormat="1" spans="1:53">
      <c r="A146" s="6"/>
      <c r="B146" s="6"/>
      <c r="C146" s="9">
        <v>7</v>
      </c>
      <c r="D146" s="12">
        <v>25.1713268106452</v>
      </c>
      <c r="E146" s="13">
        <f t="shared" si="154"/>
        <v>21.2775278113333</v>
      </c>
      <c r="F146" s="9" t="s">
        <v>107</v>
      </c>
      <c r="G146" s="6">
        <v>8</v>
      </c>
      <c r="H146" s="11">
        <f t="shared" si="135"/>
        <v>25.1713268106452</v>
      </c>
      <c r="I146" s="11">
        <f t="shared" si="136"/>
        <v>298.321326810645</v>
      </c>
      <c r="J146" s="11">
        <f t="shared" si="137"/>
        <v>0.352728155642643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0.888643416919352</v>
      </c>
      <c r="P146" s="11">
        <f t="shared" si="140"/>
        <v>0.313449553473939</v>
      </c>
      <c r="Q146" s="16">
        <f t="shared" si="141"/>
        <v>0.0814968839032243</v>
      </c>
      <c r="R146" s="11">
        <f t="shared" si="142"/>
        <v>0.074022</v>
      </c>
      <c r="S146" s="17">
        <f t="shared" si="143"/>
        <v>1.10098192298539</v>
      </c>
      <c r="T146" s="3">
        <v>0.01</v>
      </c>
      <c r="U146" s="18">
        <f t="shared" si="144"/>
        <v>0.0110098192298539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5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0.0209598192298539</v>
      </c>
      <c r="AU146" s="25">
        <f t="shared" si="148"/>
        <v>28.47</v>
      </c>
      <c r="AV146" s="1">
        <f t="shared" si="149"/>
        <v>0.26</v>
      </c>
      <c r="AW146" s="2">
        <f t="shared" si="150"/>
        <v>0.975</v>
      </c>
      <c r="AX146" s="1">
        <f t="shared" si="151"/>
        <v>1013.50936552281</v>
      </c>
      <c r="AZ146" s="2">
        <f t="shared" si="152"/>
        <v>0.275</v>
      </c>
      <c r="BA146" s="1">
        <f t="shared" si="153"/>
        <v>285.861615916691</v>
      </c>
    </row>
    <row r="147" s="1" customFormat="1" spans="1:53">
      <c r="A147" s="6"/>
      <c r="B147" s="6"/>
      <c r="C147" s="9">
        <v>8</v>
      </c>
      <c r="D147" s="12">
        <v>21.9034436245161</v>
      </c>
      <c r="E147" s="13">
        <f t="shared" si="154"/>
        <v>25.1713268106452</v>
      </c>
      <c r="F147" s="9" t="s">
        <v>107</v>
      </c>
      <c r="G147" s="6">
        <v>9</v>
      </c>
      <c r="H147" s="11">
        <f t="shared" si="135"/>
        <v>21.9034436245161</v>
      </c>
      <c r="I147" s="11">
        <f t="shared" si="136"/>
        <v>295.053443624516</v>
      </c>
      <c r="J147" s="11">
        <f t="shared" si="137"/>
        <v>0.245723475774964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0.859893863445413</v>
      </c>
      <c r="P147" s="11">
        <f t="shared" si="140"/>
        <v>0.21129610892337</v>
      </c>
      <c r="Q147" s="16">
        <f t="shared" si="141"/>
        <v>0.0549369883200761</v>
      </c>
      <c r="R147" s="11">
        <f t="shared" si="142"/>
        <v>0.074022</v>
      </c>
      <c r="S147" s="17">
        <f t="shared" si="143"/>
        <v>0.74217108859631</v>
      </c>
      <c r="T147" s="3">
        <v>0.01</v>
      </c>
      <c r="U147" s="18">
        <f t="shared" si="144"/>
        <v>0.0074217108859631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0.001</v>
      </c>
      <c r="AF147" s="3">
        <v>0.49</v>
      </c>
      <c r="AG147" s="18">
        <f t="shared" si="145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0.0129117108859631</v>
      </c>
      <c r="AU147" s="25">
        <f t="shared" si="148"/>
        <v>28.47</v>
      </c>
      <c r="AV147" s="1">
        <f t="shared" si="149"/>
        <v>0.26</v>
      </c>
      <c r="AW147" s="2">
        <f t="shared" si="150"/>
        <v>0.975</v>
      </c>
      <c r="AX147" s="1">
        <f t="shared" si="151"/>
        <v>624.344120735897</v>
      </c>
      <c r="AZ147" s="2">
        <f t="shared" si="152"/>
        <v>0.275</v>
      </c>
      <c r="BA147" s="1">
        <f t="shared" si="153"/>
        <v>176.09705969474</v>
      </c>
    </row>
    <row r="148" s="1" customFormat="1" spans="1:53">
      <c r="A148" s="6"/>
      <c r="B148" s="6"/>
      <c r="C148" s="9">
        <v>9</v>
      </c>
      <c r="D148" s="12">
        <v>17.862879231</v>
      </c>
      <c r="E148" s="13">
        <f t="shared" si="154"/>
        <v>21.9034436245161</v>
      </c>
      <c r="F148" s="9" t="s">
        <v>107</v>
      </c>
      <c r="G148" s="6">
        <v>10</v>
      </c>
      <c r="H148" s="11">
        <f t="shared" si="135"/>
        <v>17.862879231</v>
      </c>
      <c r="I148" s="11">
        <f t="shared" si="136"/>
        <v>291.012879231</v>
      </c>
      <c r="J148" s="11">
        <f t="shared" si="137"/>
        <v>0.155402351140162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0.933297754522043</v>
      </c>
      <c r="P148" s="11">
        <f t="shared" si="140"/>
        <v>0.145036665366559</v>
      </c>
      <c r="Q148" s="16">
        <f t="shared" si="141"/>
        <v>0.0377095329953054</v>
      </c>
      <c r="R148" s="11">
        <f t="shared" si="142"/>
        <v>0.074022</v>
      </c>
      <c r="S148" s="17">
        <f t="shared" si="143"/>
        <v>0.509436829527781</v>
      </c>
      <c r="T148" s="3">
        <v>0.01</v>
      </c>
      <c r="U148" s="18">
        <f t="shared" si="144"/>
        <v>0.00509436829527781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0.0105843682952778</v>
      </c>
      <c r="AU148" s="25">
        <f t="shared" si="148"/>
        <v>28.47</v>
      </c>
      <c r="AV148" s="1">
        <f t="shared" si="149"/>
        <v>0.26</v>
      </c>
      <c r="AW148" s="2">
        <f t="shared" si="150"/>
        <v>0.975</v>
      </c>
      <c r="AX148" s="1">
        <f t="shared" si="151"/>
        <v>511.805768826833</v>
      </c>
      <c r="AZ148" s="2">
        <f t="shared" si="152"/>
        <v>0.275</v>
      </c>
      <c r="BA148" s="1">
        <f t="shared" si="153"/>
        <v>144.35547325885</v>
      </c>
    </row>
    <row r="149" s="1" customFormat="1" spans="1:53">
      <c r="A149" s="6"/>
      <c r="B149" s="6"/>
      <c r="C149" s="9">
        <v>10</v>
      </c>
      <c r="D149" s="12">
        <v>10.1671902875806</v>
      </c>
      <c r="E149" s="13">
        <f t="shared" si="154"/>
        <v>17.862879231</v>
      </c>
      <c r="F149" s="9" t="s">
        <v>107</v>
      </c>
      <c r="G149" s="6">
        <v>11</v>
      </c>
      <c r="H149" s="11">
        <f t="shared" si="135"/>
        <v>10.1671902875806</v>
      </c>
      <c r="I149" s="11">
        <f t="shared" si="136"/>
        <v>283.317190287581</v>
      </c>
      <c r="J149" s="11">
        <f t="shared" si="137"/>
        <v>0.0626270333263888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0.74884803469771</v>
      </c>
      <c r="O149" s="11">
        <f t="shared" si="155"/>
        <v>0.324113054457774</v>
      </c>
      <c r="P149" s="11">
        <f t="shared" si="140"/>
        <v>0.0202982390630447</v>
      </c>
      <c r="Q149" s="16">
        <f t="shared" si="141"/>
        <v>0.00527754215639163</v>
      </c>
      <c r="R149" s="11">
        <f t="shared" si="142"/>
        <v>0.074022</v>
      </c>
      <c r="S149" s="17">
        <f t="shared" si="143"/>
        <v>0.071296940860712</v>
      </c>
      <c r="T149" s="3">
        <v>0.01</v>
      </c>
      <c r="U149" s="18">
        <f t="shared" si="144"/>
        <v>0.00071296940860712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0.00620296940860712</v>
      </c>
      <c r="AU149" s="25">
        <f t="shared" si="148"/>
        <v>28.47</v>
      </c>
      <c r="AV149" s="1">
        <f t="shared" si="149"/>
        <v>0.26</v>
      </c>
      <c r="AW149" s="2">
        <f t="shared" si="150"/>
        <v>0.975</v>
      </c>
      <c r="AX149" s="1">
        <f t="shared" si="151"/>
        <v>299.943788671628</v>
      </c>
      <c r="AZ149" s="2">
        <f t="shared" si="152"/>
        <v>0.275</v>
      </c>
      <c r="BA149" s="1">
        <f t="shared" si="153"/>
        <v>84.5995301381516</v>
      </c>
    </row>
    <row r="150" s="1" customFormat="1" spans="1:54">
      <c r="A150" s="6"/>
      <c r="B150" s="6"/>
      <c r="C150" s="9">
        <v>11</v>
      </c>
      <c r="D150" s="12">
        <v>4.76093059163333</v>
      </c>
      <c r="E150" s="13">
        <f t="shared" si="154"/>
        <v>10.1671902875806</v>
      </c>
      <c r="F150" s="9" t="s">
        <v>109</v>
      </c>
      <c r="G150" s="6">
        <v>12</v>
      </c>
      <c r="H150" s="11">
        <f t="shared" si="135"/>
        <v>4.76093059163333</v>
      </c>
      <c r="I150" s="11">
        <f t="shared" si="136"/>
        <v>277.910930591633</v>
      </c>
      <c r="J150" s="11">
        <f t="shared" si="137"/>
        <v>0.0320932808132809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0.58851481539473</v>
      </c>
      <c r="P150" s="11">
        <f t="shared" si="140"/>
        <v>0.0188873712332392</v>
      </c>
      <c r="Q150" s="16">
        <f t="shared" si="141"/>
        <v>0.00491071652064219</v>
      </c>
      <c r="R150" s="11">
        <f t="shared" si="142"/>
        <v>0.074022</v>
      </c>
      <c r="S150" s="17">
        <f t="shared" si="143"/>
        <v>0.0663413109702817</v>
      </c>
      <c r="T150" s="3">
        <v>0.01</v>
      </c>
      <c r="U150" s="18">
        <f t="shared" si="144"/>
        <v>0.000663413109702817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0.00615341310970282</v>
      </c>
      <c r="AU150" s="25">
        <f t="shared" si="148"/>
        <v>28.47</v>
      </c>
      <c r="AV150" s="1">
        <f t="shared" si="149"/>
        <v>0.26</v>
      </c>
      <c r="AW150" s="2">
        <f t="shared" si="150"/>
        <v>0.975</v>
      </c>
      <c r="AX150" s="1">
        <f t="shared" si="151"/>
        <v>297.547500206095</v>
      </c>
      <c r="AY150" s="1">
        <f>SUM(AX139:AX150)</f>
        <v>5886.32507260537</v>
      </c>
      <c r="AZ150" s="2">
        <f t="shared" si="152"/>
        <v>0.275</v>
      </c>
      <c r="BA150" s="1">
        <f t="shared" si="153"/>
        <v>83.9236539042832</v>
      </c>
      <c r="BB150" s="1">
        <f>SUM(BA139:BA150)</f>
        <v>1660.24553329895</v>
      </c>
    </row>
    <row r="151" s="1" customFormat="1" spans="1:46">
      <c r="A151" s="6"/>
      <c r="B151" s="6"/>
      <c r="C151" s="9">
        <v>12</v>
      </c>
      <c r="D151" s="12">
        <v>-0.843440335193548</v>
      </c>
      <c r="E151" s="13">
        <f t="shared" si="154"/>
        <v>4.76093059163333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topLeftCell="A7" workbookViewId="0">
      <pane xSplit="4" topLeftCell="E1" activePane="topRight" state="frozen"/>
      <selection/>
      <selection pane="topRight"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37</v>
      </c>
      <c r="B2" s="4" t="s">
        <v>38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39</v>
      </c>
      <c r="C3" s="3"/>
      <c r="D3" s="3"/>
      <c r="E3" s="3">
        <v>605.8</v>
      </c>
      <c r="F3" s="3">
        <v>734.672</v>
      </c>
      <c r="G3" s="3">
        <v>0.18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40</v>
      </c>
      <c r="C4" s="3"/>
      <c r="D4" s="3"/>
      <c r="E4" s="3">
        <v>29.7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41</v>
      </c>
      <c r="C5" s="3"/>
      <c r="D5" s="3"/>
      <c r="E5" s="3">
        <v>0.5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42</v>
      </c>
      <c r="B6" s="5" t="s">
        <v>38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43</v>
      </c>
      <c r="C7" s="3"/>
      <c r="D7" s="3"/>
      <c r="E7" s="3">
        <v>568.5</v>
      </c>
      <c r="F7" s="3">
        <v>91.104</v>
      </c>
      <c r="G7" s="3">
        <v>0.18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44</v>
      </c>
      <c r="C8" s="3"/>
      <c r="D8" s="3"/>
      <c r="E8" s="3">
        <v>2051.3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45</v>
      </c>
      <c r="B9" s="5"/>
      <c r="C9" s="3"/>
      <c r="D9" s="3"/>
      <c r="E9" s="3">
        <v>1027.81</v>
      </c>
      <c r="F9" s="3">
        <v>122.786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46</v>
      </c>
      <c r="B10" s="5"/>
      <c r="C10" s="3"/>
      <c r="D10" s="3"/>
      <c r="E10" s="3">
        <v>18.9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47</v>
      </c>
      <c r="B11" s="5"/>
      <c r="C11" s="3"/>
      <c r="D11" s="3"/>
      <c r="E11" s="3">
        <v>101.5</v>
      </c>
      <c r="F11" s="3">
        <v>341.64</v>
      </c>
      <c r="G11" s="3">
        <v>0.33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48</v>
      </c>
      <c r="B12" s="5"/>
      <c r="C12" s="3"/>
      <c r="D12" s="3"/>
      <c r="E12" s="3">
        <v>42.8</v>
      </c>
      <c r="F12" s="3">
        <v>341.64</v>
      </c>
      <c r="G12" s="3">
        <v>0.33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49</v>
      </c>
      <c r="B13" s="5"/>
      <c r="C13" s="3"/>
      <c r="D13" s="3"/>
      <c r="E13" s="3">
        <v>2.7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AV40+AV55+AV71+AV87+AV102+BB118+AY134+AY150+BB150+AY165+AG118</f>
        <v>30021901.1311853</v>
      </c>
      <c r="J16" s="7" t="s">
        <v>35</v>
      </c>
      <c r="K16" s="7">
        <f>I16/(10000*1000)</f>
        <v>3.00219011311853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27918083.6076123</v>
      </c>
      <c r="J17" s="7" t="s">
        <v>35</v>
      </c>
      <c r="K17" s="7">
        <f>I17/(10000*1000)</f>
        <v>2.79180836076123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-4</v>
      </c>
      <c r="E29" s="9"/>
      <c r="F29" s="9"/>
      <c r="G29" s="6">
        <v>1</v>
      </c>
      <c r="H29" s="11">
        <f t="shared" ref="H29:H40" si="0">E30</f>
        <v>-4</v>
      </c>
      <c r="I29" s="11">
        <f t="shared" ref="I29:I40" si="1">H29+273.15</f>
        <v>269.15</v>
      </c>
      <c r="J29" s="11">
        <f t="shared" ref="J29:J40" si="2">EXP(($C$18*(I29-$C$16))/($C$19*I29*$C$16))</f>
        <v>0.0102597002578668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0.010192071733667</v>
      </c>
      <c r="Q29" s="16">
        <f t="shared" ref="Q29:Q40" si="6">P29*$B$31</f>
        <v>0.00132496932537671</v>
      </c>
      <c r="R29" s="11">
        <f t="shared" ref="R29:R40" si="7">L29*$B$31</f>
        <v>0.129143083333333</v>
      </c>
      <c r="S29" s="17">
        <f t="shared" ref="S29:S40" si="8">Q29/R29</f>
        <v>0.0102597002578668</v>
      </c>
      <c r="T29" s="3">
        <v>0.01</v>
      </c>
      <c r="U29" s="18">
        <f t="shared" ref="U29:U40" si="9">S29*T29</f>
        <v>0.000102597002578668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0.0220025970025787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2.475</v>
      </c>
      <c r="AU29" s="1">
        <f t="shared" ref="AU29:AU40" si="17">AT29*10000*AS29*0.67*AR29*AQ29</f>
        <v>4711.88954666931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-7.86063569077419</v>
      </c>
      <c r="E30" s="13">
        <f t="shared" ref="E30:E41" si="18">D29</f>
        <v>-4</v>
      </c>
      <c r="F30" s="9" t="s">
        <v>107</v>
      </c>
      <c r="G30" s="6">
        <v>2</v>
      </c>
      <c r="H30" s="11">
        <f t="shared" si="0"/>
        <v>-7.86063569077419</v>
      </c>
      <c r="I30" s="11">
        <f t="shared" si="1"/>
        <v>265.289364309226</v>
      </c>
      <c r="J30" s="11">
        <f t="shared" si="2"/>
        <v>0.00606036304133612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1.976624594933</v>
      </c>
      <c r="P30" s="11">
        <f t="shared" si="5"/>
        <v>0.0119790626417279</v>
      </c>
      <c r="Q30" s="16">
        <f t="shared" si="6"/>
        <v>0.00155727814342463</v>
      </c>
      <c r="R30" s="11">
        <f t="shared" si="7"/>
        <v>0.129143083333333</v>
      </c>
      <c r="S30" s="17">
        <f t="shared" si="8"/>
        <v>0.0120585485744143</v>
      </c>
      <c r="T30" s="3">
        <v>0.01</v>
      </c>
      <c r="U30" s="18">
        <f t="shared" si="9"/>
        <v>0.000120585485744143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0.0220205854857441</v>
      </c>
      <c r="AR30" s="25">
        <f t="shared" si="15"/>
        <v>99.3408333333333</v>
      </c>
      <c r="AS30" s="1">
        <f t="shared" si="16"/>
        <v>0.13</v>
      </c>
      <c r="AT30" s="2">
        <f>$E$4/12</f>
        <v>2.475</v>
      </c>
      <c r="AU30" s="1">
        <f t="shared" si="17"/>
        <v>4715.74180764459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-3.25435881914286</v>
      </c>
      <c r="E31" s="13">
        <f t="shared" si="18"/>
        <v>-7.86063569077419</v>
      </c>
      <c r="F31" s="9" t="s">
        <v>107</v>
      </c>
      <c r="G31" s="6">
        <v>3</v>
      </c>
      <c r="H31" s="11">
        <f t="shared" si="0"/>
        <v>-3.25435881914286</v>
      </c>
      <c r="I31" s="11">
        <f t="shared" si="1"/>
        <v>269.895641180857</v>
      </c>
      <c r="J31" s="11">
        <f t="shared" si="2"/>
        <v>0.0113380839276425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2.9580538656246</v>
      </c>
      <c r="P31" s="11">
        <f t="shared" si="5"/>
        <v>0.0335386629909389</v>
      </c>
      <c r="Q31" s="16">
        <f t="shared" si="6"/>
        <v>0.00436002618882206</v>
      </c>
      <c r="R31" s="11">
        <f t="shared" si="7"/>
        <v>0.129143083333333</v>
      </c>
      <c r="S31" s="17">
        <f t="shared" si="8"/>
        <v>0.033761205604549</v>
      </c>
      <c r="T31" s="3">
        <v>0.01</v>
      </c>
      <c r="U31" s="18">
        <f t="shared" si="9"/>
        <v>0.00033761205604549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0.0222376120560455</v>
      </c>
      <c r="AR31" s="25">
        <f t="shared" si="15"/>
        <v>99.3408333333333</v>
      </c>
      <c r="AS31" s="1">
        <f t="shared" si="16"/>
        <v>0.13</v>
      </c>
      <c r="AT31" s="2">
        <f>$E$4/12</f>
        <v>2.475</v>
      </c>
      <c r="AU31" s="1">
        <f t="shared" si="17"/>
        <v>4762.21837710739</v>
      </c>
    </row>
    <row r="32" s="1" customFormat="1" spans="1:47">
      <c r="A32" s="6"/>
      <c r="B32" s="6"/>
      <c r="C32" s="9">
        <v>3</v>
      </c>
      <c r="D32" s="12">
        <v>0.570915240096774</v>
      </c>
      <c r="E32" s="13">
        <f t="shared" si="18"/>
        <v>-3.25435881914286</v>
      </c>
      <c r="F32" s="9" t="s">
        <v>107</v>
      </c>
      <c r="G32" s="6">
        <v>4</v>
      </c>
      <c r="H32" s="11">
        <f t="shared" si="0"/>
        <v>0.570915240096774</v>
      </c>
      <c r="I32" s="11">
        <f t="shared" si="1"/>
        <v>273.720915240097</v>
      </c>
      <c r="J32" s="11">
        <f t="shared" si="2"/>
        <v>0.0187713988970094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3.917923535967</v>
      </c>
      <c r="P32" s="11">
        <f t="shared" si="5"/>
        <v>0.073544905541618</v>
      </c>
      <c r="Q32" s="16">
        <f t="shared" si="6"/>
        <v>0.00956083772041034</v>
      </c>
      <c r="R32" s="11">
        <f t="shared" si="7"/>
        <v>0.129143083333333</v>
      </c>
      <c r="S32" s="17">
        <f t="shared" si="8"/>
        <v>0.0740329057788773</v>
      </c>
      <c r="T32" s="3">
        <v>0.01</v>
      </c>
      <c r="U32" s="18">
        <f t="shared" si="9"/>
        <v>0.000740329057788773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0.0226403290577888</v>
      </c>
      <c r="AR32" s="25">
        <f t="shared" si="15"/>
        <v>99.3408333333333</v>
      </c>
      <c r="AS32" s="1">
        <f t="shared" si="16"/>
        <v>0.13</v>
      </c>
      <c r="AT32" s="2">
        <f>$E$4/12</f>
        <v>2.475</v>
      </c>
      <c r="AU32" s="1">
        <f t="shared" si="17"/>
        <v>4848.46083432995</v>
      </c>
    </row>
    <row r="33" s="1" customFormat="1" spans="1:47">
      <c r="A33" s="6"/>
      <c r="B33" s="6"/>
      <c r="C33" s="9">
        <v>4</v>
      </c>
      <c r="D33" s="12">
        <v>8.296823695</v>
      </c>
      <c r="E33" s="13">
        <f t="shared" si="18"/>
        <v>0.570915240096774</v>
      </c>
      <c r="F33" s="9" t="s">
        <v>107</v>
      </c>
      <c r="G33" s="6">
        <v>5</v>
      </c>
      <c r="H33" s="11">
        <f t="shared" si="0"/>
        <v>8.296823695</v>
      </c>
      <c r="I33" s="11">
        <f t="shared" si="1"/>
        <v>281.446823695</v>
      </c>
      <c r="J33" s="11">
        <f t="shared" si="2"/>
        <v>0.0498395605715641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3.65215969890411</v>
      </c>
      <c r="O33" s="11">
        <f t="shared" si="19"/>
        <v>1.1856272648546</v>
      </c>
      <c r="P33" s="11">
        <f t="shared" si="5"/>
        <v>0.0590911418820189</v>
      </c>
      <c r="Q33" s="16">
        <f t="shared" si="6"/>
        <v>0.00768184844466246</v>
      </c>
      <c r="R33" s="11">
        <f t="shared" si="7"/>
        <v>0.129143083333333</v>
      </c>
      <c r="S33" s="17">
        <f t="shared" si="8"/>
        <v>0.0594832355429731</v>
      </c>
      <c r="T33" s="3">
        <v>0.01</v>
      </c>
      <c r="U33" s="18">
        <f t="shared" si="9"/>
        <v>0.000594832355429731</v>
      </c>
      <c r="V33" s="17"/>
      <c r="W33" s="3"/>
      <c r="X33" s="18"/>
      <c r="Y33" s="19">
        <v>0.02</v>
      </c>
      <c r="Z33" s="3">
        <v>0.21</v>
      </c>
      <c r="AA33" s="20">
        <f t="shared" si="10"/>
        <v>0.0042</v>
      </c>
      <c r="AB33" s="3">
        <v>0.01</v>
      </c>
      <c r="AC33" s="3">
        <v>0.29</v>
      </c>
      <c r="AD33" s="20">
        <f t="shared" si="11"/>
        <v>0.0029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0.0224948323554297</v>
      </c>
      <c r="AR33" s="25">
        <f t="shared" si="15"/>
        <v>99.3408333333333</v>
      </c>
      <c r="AS33" s="1">
        <f t="shared" si="16"/>
        <v>0.13</v>
      </c>
      <c r="AT33" s="2">
        <f>$E$4/12</f>
        <v>2.475</v>
      </c>
      <c r="AU33" s="1">
        <f t="shared" si="17"/>
        <v>4817.30249466486</v>
      </c>
    </row>
    <row r="34" s="1" customFormat="1" spans="1:47">
      <c r="A34" s="6"/>
      <c r="B34" s="6"/>
      <c r="C34" s="9">
        <v>5</v>
      </c>
      <c r="D34" s="12">
        <v>13.9464687702581</v>
      </c>
      <c r="E34" s="13">
        <f t="shared" si="18"/>
        <v>8.296823695</v>
      </c>
      <c r="F34" s="9" t="s">
        <v>109</v>
      </c>
      <c r="G34" s="6">
        <v>6</v>
      </c>
      <c r="H34" s="11">
        <f t="shared" si="0"/>
        <v>13.9464687702581</v>
      </c>
      <c r="I34" s="11">
        <f t="shared" si="1"/>
        <v>287.096468770258</v>
      </c>
      <c r="J34" s="11">
        <f t="shared" si="2"/>
        <v>0.0984548794874212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2.11994445630592</v>
      </c>
      <c r="P34" s="11">
        <f t="shared" si="5"/>
        <v>0.208718875965626</v>
      </c>
      <c r="Q34" s="16">
        <f t="shared" si="6"/>
        <v>0.0271334538755313</v>
      </c>
      <c r="R34" s="11">
        <f t="shared" si="7"/>
        <v>0.129143083333333</v>
      </c>
      <c r="S34" s="17">
        <f t="shared" si="8"/>
        <v>0.210103810248179</v>
      </c>
      <c r="T34" s="3">
        <v>0.01</v>
      </c>
      <c r="U34" s="18">
        <f t="shared" si="9"/>
        <v>0.00210103810248179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0.0315510381024818</v>
      </c>
      <c r="AR34" s="25">
        <f t="shared" si="15"/>
        <v>99.3408333333333</v>
      </c>
      <c r="AS34" s="1">
        <f t="shared" si="16"/>
        <v>0.13</v>
      </c>
      <c r="AT34" s="2">
        <f>$E$4/12</f>
        <v>2.475</v>
      </c>
      <c r="AU34" s="1">
        <f t="shared" si="17"/>
        <v>6756.70270215037</v>
      </c>
    </row>
    <row r="35" s="1" customFormat="1" spans="1:47">
      <c r="A35" s="6"/>
      <c r="B35" s="6"/>
      <c r="C35" s="9">
        <v>6</v>
      </c>
      <c r="D35" s="12">
        <v>17.8332411956667</v>
      </c>
      <c r="E35" s="13">
        <f t="shared" si="18"/>
        <v>13.9464687702581</v>
      </c>
      <c r="F35" s="9" t="s">
        <v>107</v>
      </c>
      <c r="G35" s="6">
        <v>7</v>
      </c>
      <c r="H35" s="11">
        <f t="shared" si="0"/>
        <v>17.8332411956667</v>
      </c>
      <c r="I35" s="11">
        <f t="shared" si="1"/>
        <v>290.983241195667</v>
      </c>
      <c r="J35" s="11">
        <f t="shared" si="2"/>
        <v>0.154873659100444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2.90463391367362</v>
      </c>
      <c r="P35" s="11">
        <f t="shared" si="5"/>
        <v>0.449851282557877</v>
      </c>
      <c r="Q35" s="16">
        <f t="shared" si="6"/>
        <v>0.058480666732524</v>
      </c>
      <c r="R35" s="11">
        <f t="shared" si="7"/>
        <v>0.129143083333333</v>
      </c>
      <c r="S35" s="17">
        <f t="shared" si="8"/>
        <v>0.452836228027627</v>
      </c>
      <c r="T35" s="3">
        <v>0.01</v>
      </c>
      <c r="U35" s="18">
        <f t="shared" si="9"/>
        <v>0.00452836228027627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0.0339783622802763</v>
      </c>
      <c r="AR35" s="25">
        <f t="shared" si="15"/>
        <v>99.3408333333333</v>
      </c>
      <c r="AS35" s="1">
        <f t="shared" si="16"/>
        <v>0.13</v>
      </c>
      <c r="AT35" s="2">
        <f>$E$4/12</f>
        <v>2.475</v>
      </c>
      <c r="AU35" s="1">
        <f t="shared" si="17"/>
        <v>7276.51785935145</v>
      </c>
    </row>
    <row r="36" s="1" customFormat="1" spans="1:47">
      <c r="A36" s="6"/>
      <c r="B36" s="6"/>
      <c r="C36" s="9">
        <v>7</v>
      </c>
      <c r="D36" s="12">
        <v>21.2150425129032</v>
      </c>
      <c r="E36" s="13">
        <f t="shared" si="18"/>
        <v>17.8332411956667</v>
      </c>
      <c r="F36" s="9" t="s">
        <v>107</v>
      </c>
      <c r="G36" s="6">
        <v>8</v>
      </c>
      <c r="H36" s="11">
        <f t="shared" si="0"/>
        <v>21.2150425129032</v>
      </c>
      <c r="I36" s="11">
        <f t="shared" si="1"/>
        <v>294.365042512903</v>
      </c>
      <c r="J36" s="11">
        <f t="shared" si="2"/>
        <v>0.227473313664376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3.44819096444908</v>
      </c>
      <c r="P36" s="11">
        <f t="shared" si="5"/>
        <v>0.784371424830794</v>
      </c>
      <c r="Q36" s="16">
        <f t="shared" si="6"/>
        <v>0.101968285228003</v>
      </c>
      <c r="R36" s="11">
        <f t="shared" si="7"/>
        <v>0.129143083333333</v>
      </c>
      <c r="S36" s="17">
        <f t="shared" si="8"/>
        <v>0.789576046940211</v>
      </c>
      <c r="T36" s="3">
        <v>0.01</v>
      </c>
      <c r="U36" s="18">
        <f t="shared" si="9"/>
        <v>0.00789576046940211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0.0373457604694021</v>
      </c>
      <c r="AR36" s="25">
        <f t="shared" si="15"/>
        <v>99.3408333333333</v>
      </c>
      <c r="AS36" s="1">
        <f t="shared" si="16"/>
        <v>0.13</v>
      </c>
      <c r="AT36" s="2">
        <f>$E$4/12</f>
        <v>2.475</v>
      </c>
      <c r="AU36" s="1">
        <f t="shared" si="17"/>
        <v>7997.65129305274</v>
      </c>
    </row>
    <row r="37" s="1" customFormat="1" spans="1:47">
      <c r="A37" s="6"/>
      <c r="B37" s="6"/>
      <c r="C37" s="9">
        <v>8</v>
      </c>
      <c r="D37" s="12">
        <v>18.2517684980645</v>
      </c>
      <c r="E37" s="13">
        <f t="shared" si="18"/>
        <v>21.2150425129032</v>
      </c>
      <c r="F37" s="9" t="s">
        <v>107</v>
      </c>
      <c r="G37" s="6">
        <v>9</v>
      </c>
      <c r="H37" s="11">
        <f t="shared" si="0"/>
        <v>18.2517684980645</v>
      </c>
      <c r="I37" s="11">
        <f t="shared" si="1"/>
        <v>291.401768498064</v>
      </c>
      <c r="J37" s="11">
        <f t="shared" si="2"/>
        <v>0.162498569491597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3.65722787295162</v>
      </c>
      <c r="P37" s="11">
        <f t="shared" si="5"/>
        <v>0.594294297659435</v>
      </c>
      <c r="Q37" s="16">
        <f t="shared" si="6"/>
        <v>0.0772582586957266</v>
      </c>
      <c r="R37" s="11">
        <f t="shared" si="7"/>
        <v>0.129143083333333</v>
      </c>
      <c r="S37" s="17">
        <f t="shared" si="8"/>
        <v>0.598237681040294</v>
      </c>
      <c r="T37" s="3">
        <v>0.01</v>
      </c>
      <c r="U37" s="18">
        <f t="shared" si="9"/>
        <v>0.00598237681040294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0.0278823768104029</v>
      </c>
      <c r="AR37" s="25">
        <f t="shared" si="15"/>
        <v>99.3408333333333</v>
      </c>
      <c r="AS37" s="1">
        <f t="shared" si="16"/>
        <v>0.13</v>
      </c>
      <c r="AT37" s="2">
        <f>$E$4/12</f>
        <v>2.475</v>
      </c>
      <c r="AU37" s="1">
        <f t="shared" si="17"/>
        <v>5971.05331765314</v>
      </c>
    </row>
    <row r="38" s="1" customFormat="1" spans="1:47">
      <c r="A38" s="6"/>
      <c r="B38" s="6"/>
      <c r="C38" s="9">
        <v>9</v>
      </c>
      <c r="D38" s="12">
        <v>14.3215293949</v>
      </c>
      <c r="E38" s="13">
        <f t="shared" si="18"/>
        <v>18.2517684980645</v>
      </c>
      <c r="F38" s="9" t="s">
        <v>107</v>
      </c>
      <c r="G38" s="6">
        <v>10</v>
      </c>
      <c r="H38" s="11">
        <f t="shared" si="0"/>
        <v>14.3215293949</v>
      </c>
      <c r="I38" s="11">
        <f t="shared" si="1"/>
        <v>287.4715293949</v>
      </c>
      <c r="J38" s="11">
        <f t="shared" si="2"/>
        <v>0.102909139567691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4.05634190862552</v>
      </c>
      <c r="P38" s="11">
        <f t="shared" si="5"/>
        <v>0.417434655609019</v>
      </c>
      <c r="Q38" s="16">
        <f t="shared" si="6"/>
        <v>0.0542665052291725</v>
      </c>
      <c r="R38" s="11">
        <f t="shared" si="7"/>
        <v>0.129143083333333</v>
      </c>
      <c r="S38" s="17">
        <f t="shared" si="8"/>
        <v>0.420204503628773</v>
      </c>
      <c r="T38" s="3">
        <v>0.01</v>
      </c>
      <c r="U38" s="18">
        <f t="shared" si="9"/>
        <v>0.00420204503628773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0.0261020450362877</v>
      </c>
      <c r="AR38" s="25">
        <f t="shared" si="15"/>
        <v>99.3408333333333</v>
      </c>
      <c r="AS38" s="1">
        <f t="shared" si="16"/>
        <v>0.13</v>
      </c>
      <c r="AT38" s="2">
        <f>$E$4/12</f>
        <v>2.475</v>
      </c>
      <c r="AU38" s="1">
        <f t="shared" si="17"/>
        <v>5589.792565794</v>
      </c>
    </row>
    <row r="39" s="1" customFormat="1" spans="1:47">
      <c r="A39" s="6"/>
      <c r="B39" s="6"/>
      <c r="C39" s="9">
        <v>10</v>
      </c>
      <c r="D39" s="12">
        <v>6.10247177274193</v>
      </c>
      <c r="E39" s="13">
        <f t="shared" si="18"/>
        <v>14.3215293949</v>
      </c>
      <c r="F39" s="9" t="s">
        <v>107</v>
      </c>
      <c r="G39" s="6">
        <v>11</v>
      </c>
      <c r="H39" s="11">
        <f t="shared" si="0"/>
        <v>6.10247177274193</v>
      </c>
      <c r="I39" s="11">
        <f t="shared" si="1"/>
        <v>279.252471772742</v>
      </c>
      <c r="J39" s="11">
        <f t="shared" si="2"/>
        <v>0.0379761935431521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3.45696189036567</v>
      </c>
      <c r="O39" s="11">
        <f t="shared" si="19"/>
        <v>1.17535369598416</v>
      </c>
      <c r="P39" s="11">
        <f t="shared" si="5"/>
        <v>0.0446354594403535</v>
      </c>
      <c r="Q39" s="16">
        <f t="shared" si="6"/>
        <v>0.00580260972724595</v>
      </c>
      <c r="R39" s="11">
        <f t="shared" si="7"/>
        <v>0.129143083333333</v>
      </c>
      <c r="S39" s="17">
        <f t="shared" si="8"/>
        <v>0.0449316337931065</v>
      </c>
      <c r="T39" s="3">
        <v>0.01</v>
      </c>
      <c r="U39" s="18">
        <f t="shared" si="9"/>
        <v>0.000449316337931065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0.0223493163379311</v>
      </c>
      <c r="AR39" s="25">
        <f t="shared" si="15"/>
        <v>99.3408333333333</v>
      </c>
      <c r="AS39" s="1">
        <f t="shared" si="16"/>
        <v>0.13</v>
      </c>
      <c r="AT39" s="2">
        <f>$E$4/12</f>
        <v>2.475</v>
      </c>
      <c r="AU39" s="1">
        <f t="shared" si="17"/>
        <v>4786.1400186333</v>
      </c>
    </row>
    <row r="40" s="1" customFormat="1" spans="1:48">
      <c r="A40" s="6"/>
      <c r="B40" s="6"/>
      <c r="C40" s="9">
        <v>11</v>
      </c>
      <c r="D40" s="12">
        <v>-1.0851462833</v>
      </c>
      <c r="E40" s="13">
        <f t="shared" si="18"/>
        <v>6.10247177274193</v>
      </c>
      <c r="F40" s="9" t="s">
        <v>109</v>
      </c>
      <c r="G40" s="6">
        <v>12</v>
      </c>
      <c r="H40" s="11">
        <f t="shared" si="0"/>
        <v>-1.0851462833</v>
      </c>
      <c r="I40" s="11">
        <f t="shared" si="1"/>
        <v>272.0648537167</v>
      </c>
      <c r="J40" s="11">
        <f t="shared" si="2"/>
        <v>0.0151168120009523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2.12412656987714</v>
      </c>
      <c r="P40" s="11">
        <f t="shared" si="5"/>
        <v>0.0321100220230603</v>
      </c>
      <c r="Q40" s="16">
        <f t="shared" si="6"/>
        <v>0.00417430286299784</v>
      </c>
      <c r="R40" s="11">
        <f t="shared" si="7"/>
        <v>0.129143083333333</v>
      </c>
      <c r="S40" s="17">
        <f t="shared" si="8"/>
        <v>0.0323230850251847</v>
      </c>
      <c r="T40" s="3">
        <v>0.01</v>
      </c>
      <c r="U40" s="18">
        <f t="shared" si="9"/>
        <v>0.000323230850251847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0.0222232308502518</v>
      </c>
      <c r="AR40" s="25">
        <f t="shared" si="15"/>
        <v>99.3408333333333</v>
      </c>
      <c r="AS40" s="1">
        <f t="shared" si="16"/>
        <v>0.13</v>
      </c>
      <c r="AT40" s="2">
        <f>$E$4/12</f>
        <v>2.475</v>
      </c>
      <c r="AU40" s="1">
        <f t="shared" si="17"/>
        <v>4759.13862005691</v>
      </c>
      <c r="AV40" s="1">
        <f>SUM(AU29:AU40)</f>
        <v>66992.609437108</v>
      </c>
    </row>
    <row r="41" s="1" customFormat="1" spans="1:46">
      <c r="A41" s="6"/>
      <c r="B41" s="6"/>
      <c r="C41" s="9">
        <v>12</v>
      </c>
      <c r="D41" s="12">
        <v>-6.71766366119355</v>
      </c>
      <c r="E41" s="13">
        <f t="shared" si="18"/>
        <v>-1.0851462833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734.672</v>
      </c>
      <c r="C44" s="9" t="s">
        <v>106</v>
      </c>
      <c r="D44" s="10">
        <v>-4</v>
      </c>
      <c r="E44" s="9"/>
      <c r="F44" s="9"/>
      <c r="G44" s="6">
        <v>1</v>
      </c>
      <c r="H44" s="11">
        <f t="shared" ref="H44:H55" si="20">E45</f>
        <v>-4</v>
      </c>
      <c r="I44" s="11">
        <f t="shared" ref="I44:I55" si="21">H44+273.15</f>
        <v>269.15</v>
      </c>
      <c r="J44" s="11">
        <f t="shared" ref="J44:J55" si="22">EXP(($C$18*(I44-$C$16))/($C$19*I44*$C$16))</f>
        <v>0.0102597002578668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107</v>
      </c>
      <c r="N44" s="6"/>
      <c r="O44" s="11">
        <f>L44</f>
        <v>0.612226666666667</v>
      </c>
      <c r="P44" s="11">
        <f t="shared" ref="P44:P55" si="25">O44*J44</f>
        <v>0.00628126208987291</v>
      </c>
      <c r="Q44" s="16">
        <f t="shared" ref="Q44:Q55" si="26">P44*$B$46</f>
        <v>0.00113062717617712</v>
      </c>
      <c r="R44" s="11">
        <f t="shared" ref="R44:R55" si="27">L44*$B$46</f>
        <v>0.1102008</v>
      </c>
      <c r="S44" s="17">
        <f t="shared" ref="S44:S55" si="28">Q44/R44</f>
        <v>0.0102597002578668</v>
      </c>
      <c r="T44" s="3">
        <v>0.01</v>
      </c>
      <c r="U44" s="18">
        <f t="shared" ref="U44:U55" si="29">S44*T44</f>
        <v>0.000102597002578668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0.0192025970025787</v>
      </c>
      <c r="AR44" s="25">
        <f t="shared" ref="AR44:AR55" si="35">$B$44/12</f>
        <v>61.2226666666667</v>
      </c>
      <c r="AS44" s="1">
        <f t="shared" ref="AS44:AS55" si="36">$B$46</f>
        <v>0.18</v>
      </c>
      <c r="AT44" s="2">
        <f>$E$3/12</f>
        <v>50.4833333333333</v>
      </c>
      <c r="AU44" s="1">
        <f t="shared" ref="AU44:AU55" si="37">AT44*10000*AS44*0.67*AR44*AQ44</f>
        <v>71576.0191565315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-7.86063569077419</v>
      </c>
      <c r="E45" s="13">
        <f t="shared" ref="E45:E56" si="38">D44</f>
        <v>-4</v>
      </c>
      <c r="F45" s="9" t="s">
        <v>107</v>
      </c>
      <c r="G45" s="6">
        <v>2</v>
      </c>
      <c r="H45" s="11">
        <f t="shared" si="20"/>
        <v>-7.86063569077419</v>
      </c>
      <c r="I45" s="11">
        <f t="shared" si="21"/>
        <v>265.289364309226</v>
      </c>
      <c r="J45" s="11">
        <f t="shared" si="22"/>
        <v>0.00606036304133612</v>
      </c>
      <c r="K45" s="11">
        <f t="shared" si="23"/>
        <v>61.2226666666667</v>
      </c>
      <c r="L45" s="11">
        <f t="shared" si="24"/>
        <v>0.612226666666667</v>
      </c>
      <c r="M45" s="6" t="s">
        <v>107</v>
      </c>
      <c r="N45" s="6"/>
      <c r="O45" s="11">
        <f t="shared" ref="O45:O55" si="39">L45+O44-P44-N45</f>
        <v>1.21817207124346</v>
      </c>
      <c r="P45" s="11">
        <f t="shared" si="25"/>
        <v>0.00738256499855175</v>
      </c>
      <c r="Q45" s="16">
        <f t="shared" si="26"/>
        <v>0.00132886169973931</v>
      </c>
      <c r="R45" s="11">
        <f t="shared" si="27"/>
        <v>0.1102008</v>
      </c>
      <c r="S45" s="17">
        <f t="shared" si="28"/>
        <v>0.0120585485744143</v>
      </c>
      <c r="T45" s="3">
        <v>0.01</v>
      </c>
      <c r="U45" s="18">
        <f t="shared" si="29"/>
        <v>0.000120585485744143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0.0192205854857441</v>
      </c>
      <c r="AR45" s="25">
        <f t="shared" si="35"/>
        <v>61.2226666666667</v>
      </c>
      <c r="AS45" s="1">
        <f t="shared" si="36"/>
        <v>0.18</v>
      </c>
      <c r="AT45" s="2">
        <f>$E$3/12</f>
        <v>50.4833333333333</v>
      </c>
      <c r="AU45" s="1">
        <f t="shared" si="37"/>
        <v>71643.0696713904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-3.25435881914286</v>
      </c>
      <c r="E46" s="13">
        <f t="shared" si="38"/>
        <v>-7.86063569077419</v>
      </c>
      <c r="F46" s="9" t="s">
        <v>107</v>
      </c>
      <c r="G46" s="6">
        <v>3</v>
      </c>
      <c r="H46" s="11">
        <f t="shared" si="20"/>
        <v>-3.25435881914286</v>
      </c>
      <c r="I46" s="11">
        <f t="shared" si="21"/>
        <v>269.895641180857</v>
      </c>
      <c r="J46" s="11">
        <f t="shared" si="22"/>
        <v>0.0113380839276425</v>
      </c>
      <c r="K46" s="11">
        <f t="shared" si="23"/>
        <v>61.2226666666667</v>
      </c>
      <c r="L46" s="11">
        <f t="shared" si="24"/>
        <v>0.612226666666667</v>
      </c>
      <c r="M46" s="6" t="s">
        <v>107</v>
      </c>
      <c r="N46" s="6"/>
      <c r="O46" s="11">
        <f t="shared" si="39"/>
        <v>1.82301617291158</v>
      </c>
      <c r="P46" s="11">
        <f t="shared" si="25"/>
        <v>0.020669510369921</v>
      </c>
      <c r="Q46" s="16">
        <f t="shared" si="26"/>
        <v>0.00372051186658578</v>
      </c>
      <c r="R46" s="11">
        <f t="shared" si="27"/>
        <v>0.1102008</v>
      </c>
      <c r="S46" s="17">
        <f t="shared" si="28"/>
        <v>0.033761205604549</v>
      </c>
      <c r="T46" s="3">
        <v>0.01</v>
      </c>
      <c r="U46" s="18">
        <f t="shared" si="29"/>
        <v>0.00033761205604549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0.0194376120560455</v>
      </c>
      <c r="AR46" s="25">
        <f t="shared" si="35"/>
        <v>61.2226666666667</v>
      </c>
      <c r="AS46" s="1">
        <f t="shared" si="36"/>
        <v>0.18</v>
      </c>
      <c r="AT46" s="2">
        <f>$E$3/12</f>
        <v>50.4833333333333</v>
      </c>
      <c r="AU46" s="1">
        <f t="shared" si="37"/>
        <v>72452.0174377409</v>
      </c>
    </row>
    <row r="47" s="1" customFormat="1" spans="1:47">
      <c r="A47" s="6"/>
      <c r="B47" s="6"/>
      <c r="C47" s="9">
        <v>3</v>
      </c>
      <c r="D47" s="12">
        <v>0.570915240096774</v>
      </c>
      <c r="E47" s="13">
        <f t="shared" si="38"/>
        <v>-3.25435881914286</v>
      </c>
      <c r="F47" s="9" t="s">
        <v>107</v>
      </c>
      <c r="G47" s="6">
        <v>4</v>
      </c>
      <c r="H47" s="11">
        <f t="shared" si="20"/>
        <v>0.570915240096774</v>
      </c>
      <c r="I47" s="11">
        <f t="shared" si="21"/>
        <v>273.720915240097</v>
      </c>
      <c r="J47" s="11">
        <f t="shared" si="22"/>
        <v>0.0187713988970094</v>
      </c>
      <c r="K47" s="11">
        <f t="shared" si="23"/>
        <v>61.2226666666667</v>
      </c>
      <c r="L47" s="11">
        <f t="shared" si="24"/>
        <v>0.612226666666667</v>
      </c>
      <c r="M47" s="6" t="s">
        <v>107</v>
      </c>
      <c r="N47" s="6"/>
      <c r="O47" s="11">
        <f t="shared" si="39"/>
        <v>2.41457332920832</v>
      </c>
      <c r="P47" s="11">
        <f t="shared" si="25"/>
        <v>0.0453249191286494</v>
      </c>
      <c r="Q47" s="16">
        <f t="shared" si="26"/>
        <v>0.00815848544315689</v>
      </c>
      <c r="R47" s="11">
        <f t="shared" si="27"/>
        <v>0.1102008</v>
      </c>
      <c r="S47" s="17">
        <f t="shared" si="28"/>
        <v>0.0740329057788772</v>
      </c>
      <c r="T47" s="3">
        <v>0.01</v>
      </c>
      <c r="U47" s="18">
        <f t="shared" si="29"/>
        <v>0.000740329057788772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0.0198403290577888</v>
      </c>
      <c r="AR47" s="25">
        <f t="shared" si="35"/>
        <v>61.2226666666667</v>
      </c>
      <c r="AS47" s="1">
        <f t="shared" si="36"/>
        <v>0.18</v>
      </c>
      <c r="AT47" s="2">
        <f>$E$3/12</f>
        <v>50.4833333333333</v>
      </c>
      <c r="AU47" s="1">
        <f t="shared" si="37"/>
        <v>73953.1102236577</v>
      </c>
    </row>
    <row r="48" s="1" customFormat="1" spans="1:47">
      <c r="A48" s="6"/>
      <c r="B48" s="6"/>
      <c r="C48" s="9">
        <v>4</v>
      </c>
      <c r="D48" s="12">
        <v>8.296823695</v>
      </c>
      <c r="E48" s="13">
        <f t="shared" si="38"/>
        <v>0.570915240096774</v>
      </c>
      <c r="F48" s="9" t="s">
        <v>107</v>
      </c>
      <c r="G48" s="6">
        <v>5</v>
      </c>
      <c r="H48" s="11">
        <f t="shared" si="20"/>
        <v>8.296823695</v>
      </c>
      <c r="I48" s="11">
        <f t="shared" si="21"/>
        <v>281.446823695</v>
      </c>
      <c r="J48" s="11">
        <f t="shared" si="22"/>
        <v>0.0498395605715641</v>
      </c>
      <c r="K48" s="11">
        <f t="shared" si="23"/>
        <v>61.2226666666667</v>
      </c>
      <c r="L48" s="11">
        <f t="shared" si="24"/>
        <v>0.612226666666667</v>
      </c>
      <c r="M48" s="6" t="s">
        <v>109</v>
      </c>
      <c r="N48" s="11">
        <f>(O47-P47)*$C$24/100</f>
        <v>2.25078598957569</v>
      </c>
      <c r="O48" s="11">
        <f t="shared" si="39"/>
        <v>0.730689087170651</v>
      </c>
      <c r="P48" s="11">
        <f t="shared" si="25"/>
        <v>0.0364172230190226</v>
      </c>
      <c r="Q48" s="16">
        <f t="shared" si="26"/>
        <v>0.00655510014342406</v>
      </c>
      <c r="R48" s="11">
        <f t="shared" si="27"/>
        <v>0.1102008</v>
      </c>
      <c r="S48" s="17">
        <f t="shared" si="28"/>
        <v>0.059483235542973</v>
      </c>
      <c r="T48" s="3">
        <v>0.01</v>
      </c>
      <c r="U48" s="18">
        <f t="shared" si="29"/>
        <v>0.00059483235542973</v>
      </c>
      <c r="V48" s="17"/>
      <c r="W48" s="3"/>
      <c r="X48" s="18"/>
      <c r="Y48" s="19">
        <v>0.02</v>
      </c>
      <c r="Z48" s="3">
        <v>0.29</v>
      </c>
      <c r="AA48" s="20">
        <f t="shared" si="30"/>
        <v>0.0058</v>
      </c>
      <c r="AB48" s="3">
        <v>0.01</v>
      </c>
      <c r="AC48" s="3">
        <v>0.28</v>
      </c>
      <c r="AD48" s="20">
        <f t="shared" si="31"/>
        <v>0.0028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0.0196948323554297</v>
      </c>
      <c r="AR48" s="25">
        <f t="shared" si="35"/>
        <v>61.2226666666667</v>
      </c>
      <c r="AS48" s="1">
        <f t="shared" si="36"/>
        <v>0.18</v>
      </c>
      <c r="AT48" s="2">
        <f>$E$3/12</f>
        <v>50.4833333333333</v>
      </c>
      <c r="AU48" s="1">
        <f t="shared" si="37"/>
        <v>73410.7838521849</v>
      </c>
    </row>
    <row r="49" s="1" customFormat="1" spans="1:47">
      <c r="A49" s="6"/>
      <c r="B49" s="6"/>
      <c r="C49" s="9">
        <v>5</v>
      </c>
      <c r="D49" s="12">
        <v>13.9464687702581</v>
      </c>
      <c r="E49" s="13">
        <f t="shared" si="38"/>
        <v>8.296823695</v>
      </c>
      <c r="F49" s="9" t="s">
        <v>109</v>
      </c>
      <c r="G49" s="6">
        <v>6</v>
      </c>
      <c r="H49" s="11">
        <f t="shared" si="20"/>
        <v>13.9464687702581</v>
      </c>
      <c r="I49" s="11">
        <f t="shared" si="21"/>
        <v>287.096468770258</v>
      </c>
      <c r="J49" s="11">
        <f t="shared" si="22"/>
        <v>0.0984548794874212</v>
      </c>
      <c r="K49" s="11">
        <f t="shared" si="23"/>
        <v>61.2226666666667</v>
      </c>
      <c r="L49" s="11">
        <f t="shared" si="24"/>
        <v>0.612226666666667</v>
      </c>
      <c r="M49" s="6" t="s">
        <v>107</v>
      </c>
      <c r="N49" s="6"/>
      <c r="O49" s="11">
        <f t="shared" si="39"/>
        <v>1.3064985308183</v>
      </c>
      <c r="P49" s="11">
        <f t="shared" si="25"/>
        <v>0.128631155402208</v>
      </c>
      <c r="Q49" s="16">
        <f t="shared" si="26"/>
        <v>0.0231536079723975</v>
      </c>
      <c r="R49" s="11">
        <f t="shared" si="27"/>
        <v>0.1102008</v>
      </c>
      <c r="S49" s="17">
        <f t="shared" si="28"/>
        <v>0.210103810248178</v>
      </c>
      <c r="T49" s="3">
        <v>0.01</v>
      </c>
      <c r="U49" s="18">
        <f t="shared" si="29"/>
        <v>0.00210103810248178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0.0301510381024818</v>
      </c>
      <c r="AR49" s="25">
        <f t="shared" si="35"/>
        <v>61.2226666666667</v>
      </c>
      <c r="AS49" s="1">
        <f t="shared" si="36"/>
        <v>0.18</v>
      </c>
      <c r="AT49" s="2">
        <f>$E$3/12</f>
        <v>50.4833333333333</v>
      </c>
      <c r="AU49" s="1">
        <f t="shared" si="37"/>
        <v>112385.386233057</v>
      </c>
    </row>
    <row r="50" s="1" customFormat="1" spans="1:47">
      <c r="A50" s="6"/>
      <c r="B50" s="6"/>
      <c r="C50" s="9">
        <v>6</v>
      </c>
      <c r="D50" s="12">
        <v>17.8332411956667</v>
      </c>
      <c r="E50" s="13">
        <f t="shared" si="38"/>
        <v>13.9464687702581</v>
      </c>
      <c r="F50" s="9" t="s">
        <v>107</v>
      </c>
      <c r="G50" s="6">
        <v>7</v>
      </c>
      <c r="H50" s="11">
        <f t="shared" si="20"/>
        <v>17.8332411956667</v>
      </c>
      <c r="I50" s="11">
        <f t="shared" si="21"/>
        <v>290.983241195667</v>
      </c>
      <c r="J50" s="11">
        <f t="shared" si="22"/>
        <v>0.154873659100444</v>
      </c>
      <c r="K50" s="11">
        <f t="shared" si="23"/>
        <v>61.2226666666667</v>
      </c>
      <c r="L50" s="11">
        <f t="shared" si="24"/>
        <v>0.612226666666667</v>
      </c>
      <c r="M50" s="6" t="s">
        <v>107</v>
      </c>
      <c r="N50" s="6"/>
      <c r="O50" s="11">
        <f t="shared" si="39"/>
        <v>1.79009404208275</v>
      </c>
      <c r="P50" s="11">
        <f t="shared" si="25"/>
        <v>0.27723841443126</v>
      </c>
      <c r="Q50" s="16">
        <f t="shared" si="26"/>
        <v>0.0499029145976268</v>
      </c>
      <c r="R50" s="11">
        <f t="shared" si="27"/>
        <v>0.1102008</v>
      </c>
      <c r="S50" s="17">
        <f t="shared" si="28"/>
        <v>0.452836228027626</v>
      </c>
      <c r="T50" s="3">
        <v>0.01</v>
      </c>
      <c r="U50" s="18">
        <f t="shared" si="29"/>
        <v>0.00452836228027626</v>
      </c>
      <c r="V50" s="17"/>
      <c r="W50" s="3"/>
      <c r="X50" s="18"/>
      <c r="Y50" s="19">
        <v>0.04</v>
      </c>
      <c r="Z50" s="3">
        <v>0.29</v>
      </c>
      <c r="AA50" s="20">
        <f t="shared" si="30"/>
        <v>0.0116</v>
      </c>
      <c r="AB50" s="3">
        <v>0.015</v>
      </c>
      <c r="AC50" s="3">
        <v>0.28</v>
      </c>
      <c r="AD50" s="20">
        <f t="shared" si="31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0.0325783622802763</v>
      </c>
      <c r="AR50" s="25">
        <f t="shared" si="35"/>
        <v>61.2226666666667</v>
      </c>
      <c r="AS50" s="1">
        <f t="shared" si="36"/>
        <v>0.18</v>
      </c>
      <c r="AT50" s="2">
        <f>$E$3/12</f>
        <v>50.4833333333333</v>
      </c>
      <c r="AU50" s="1">
        <f t="shared" si="37"/>
        <v>121433.027123797</v>
      </c>
    </row>
    <row r="51" s="1" customFormat="1" spans="1:47">
      <c r="A51" s="6"/>
      <c r="B51" s="6"/>
      <c r="C51" s="9">
        <v>7</v>
      </c>
      <c r="D51" s="12">
        <v>21.2150425129032</v>
      </c>
      <c r="E51" s="13">
        <f t="shared" si="38"/>
        <v>17.8332411956667</v>
      </c>
      <c r="F51" s="9" t="s">
        <v>107</v>
      </c>
      <c r="G51" s="6">
        <v>8</v>
      </c>
      <c r="H51" s="11">
        <f t="shared" si="20"/>
        <v>21.2150425129032</v>
      </c>
      <c r="I51" s="11">
        <f t="shared" si="21"/>
        <v>294.365042512903</v>
      </c>
      <c r="J51" s="11">
        <f t="shared" si="22"/>
        <v>0.227473313664376</v>
      </c>
      <c r="K51" s="11">
        <f t="shared" si="23"/>
        <v>61.2226666666667</v>
      </c>
      <c r="L51" s="11">
        <f t="shared" si="24"/>
        <v>0.612226666666667</v>
      </c>
      <c r="M51" s="6" t="s">
        <v>107</v>
      </c>
      <c r="N51" s="6"/>
      <c r="O51" s="11">
        <f t="shared" si="39"/>
        <v>2.12508229431816</v>
      </c>
      <c r="P51" s="11">
        <f t="shared" si="25"/>
        <v>0.483399511298048</v>
      </c>
      <c r="Q51" s="16">
        <f t="shared" si="26"/>
        <v>0.0870119120336486</v>
      </c>
      <c r="R51" s="11">
        <f t="shared" si="27"/>
        <v>0.1102008</v>
      </c>
      <c r="S51" s="17">
        <f t="shared" si="28"/>
        <v>0.789576046940209</v>
      </c>
      <c r="T51" s="3">
        <v>0.01</v>
      </c>
      <c r="U51" s="18">
        <f t="shared" si="29"/>
        <v>0.00789576046940209</v>
      </c>
      <c r="V51" s="17"/>
      <c r="W51" s="3"/>
      <c r="X51" s="18"/>
      <c r="Y51" s="19">
        <v>0.04</v>
      </c>
      <c r="Z51" s="3">
        <v>0.29</v>
      </c>
      <c r="AA51" s="20">
        <f t="shared" si="30"/>
        <v>0.0116</v>
      </c>
      <c r="AB51" s="3">
        <v>0.015</v>
      </c>
      <c r="AC51" s="3">
        <v>0.28</v>
      </c>
      <c r="AD51" s="20">
        <f t="shared" si="31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0.0359457604694021</v>
      </c>
      <c r="AR51" s="25">
        <f t="shared" si="35"/>
        <v>61.2226666666667</v>
      </c>
      <c r="AS51" s="1">
        <f t="shared" si="36"/>
        <v>0.18</v>
      </c>
      <c r="AT51" s="2">
        <f>$E$3/12</f>
        <v>50.4833333333333</v>
      </c>
      <c r="AU51" s="1">
        <f t="shared" si="37"/>
        <v>133984.712568228</v>
      </c>
    </row>
    <row r="52" s="1" customFormat="1" spans="1:47">
      <c r="A52" s="6"/>
      <c r="B52" s="6"/>
      <c r="C52" s="9">
        <v>8</v>
      </c>
      <c r="D52" s="12">
        <v>18.2517684980645</v>
      </c>
      <c r="E52" s="13">
        <f t="shared" si="38"/>
        <v>21.2150425129032</v>
      </c>
      <c r="F52" s="9" t="s">
        <v>107</v>
      </c>
      <c r="G52" s="6">
        <v>9</v>
      </c>
      <c r="H52" s="11">
        <f t="shared" si="20"/>
        <v>18.2517684980645</v>
      </c>
      <c r="I52" s="11">
        <f t="shared" si="21"/>
        <v>291.401768498064</v>
      </c>
      <c r="J52" s="11">
        <f t="shared" si="22"/>
        <v>0.162498569491597</v>
      </c>
      <c r="K52" s="11">
        <f t="shared" si="23"/>
        <v>61.2226666666667</v>
      </c>
      <c r="L52" s="11">
        <f t="shared" si="24"/>
        <v>0.612226666666667</v>
      </c>
      <c r="M52" s="6" t="s">
        <v>107</v>
      </c>
      <c r="N52" s="6"/>
      <c r="O52" s="11">
        <f t="shared" si="39"/>
        <v>2.25390944968678</v>
      </c>
      <c r="P52" s="11">
        <f t="shared" si="25"/>
        <v>0.366257061337695</v>
      </c>
      <c r="Q52" s="16">
        <f t="shared" si="26"/>
        <v>0.0659262710407851</v>
      </c>
      <c r="R52" s="11">
        <f t="shared" si="27"/>
        <v>0.1102008</v>
      </c>
      <c r="S52" s="17">
        <f t="shared" si="28"/>
        <v>0.598237681040293</v>
      </c>
      <c r="T52" s="3">
        <v>0.01</v>
      </c>
      <c r="U52" s="18">
        <f t="shared" si="29"/>
        <v>0.00598237681040293</v>
      </c>
      <c r="V52" s="17"/>
      <c r="W52" s="3"/>
      <c r="X52" s="18"/>
      <c r="Y52" s="19">
        <v>0.02</v>
      </c>
      <c r="Z52" s="3">
        <v>0.29</v>
      </c>
      <c r="AA52" s="20">
        <f t="shared" si="30"/>
        <v>0.0058</v>
      </c>
      <c r="AB52" s="3">
        <v>0.01</v>
      </c>
      <c r="AC52" s="3">
        <v>0.28</v>
      </c>
      <c r="AD52" s="20">
        <f t="shared" si="31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0.0250823768104029</v>
      </c>
      <c r="AR52" s="25">
        <f t="shared" si="35"/>
        <v>61.2226666666667</v>
      </c>
      <c r="AS52" s="1">
        <f t="shared" si="36"/>
        <v>0.18</v>
      </c>
      <c r="AT52" s="2">
        <f>$E$3/12</f>
        <v>50.4833333333333</v>
      </c>
      <c r="AU52" s="1">
        <f t="shared" si="37"/>
        <v>93492.3897445568</v>
      </c>
    </row>
    <row r="53" s="1" customFormat="1" spans="1:47">
      <c r="A53" s="6"/>
      <c r="B53" s="6"/>
      <c r="C53" s="9">
        <v>9</v>
      </c>
      <c r="D53" s="12">
        <v>14.3215293949</v>
      </c>
      <c r="E53" s="13">
        <f t="shared" si="38"/>
        <v>18.2517684980645</v>
      </c>
      <c r="F53" s="9" t="s">
        <v>107</v>
      </c>
      <c r="G53" s="6">
        <v>10</v>
      </c>
      <c r="H53" s="11">
        <f t="shared" si="20"/>
        <v>14.3215293949</v>
      </c>
      <c r="I53" s="11">
        <f t="shared" si="21"/>
        <v>287.4715293949</v>
      </c>
      <c r="J53" s="11">
        <f t="shared" si="22"/>
        <v>0.102909139567691</v>
      </c>
      <c r="K53" s="11">
        <f t="shared" si="23"/>
        <v>61.2226666666667</v>
      </c>
      <c r="L53" s="11">
        <f t="shared" si="24"/>
        <v>0.612226666666667</v>
      </c>
      <c r="M53" s="6" t="s">
        <v>107</v>
      </c>
      <c r="N53" s="6"/>
      <c r="O53" s="11">
        <f t="shared" si="39"/>
        <v>2.49987905501575</v>
      </c>
      <c r="P53" s="11">
        <f t="shared" si="25"/>
        <v>0.257260402574965</v>
      </c>
      <c r="Q53" s="16">
        <f t="shared" si="26"/>
        <v>0.0463068724634936</v>
      </c>
      <c r="R53" s="11">
        <f t="shared" si="27"/>
        <v>0.1102008</v>
      </c>
      <c r="S53" s="17">
        <f t="shared" si="28"/>
        <v>0.420204503628772</v>
      </c>
      <c r="T53" s="3">
        <v>0.01</v>
      </c>
      <c r="U53" s="18">
        <f t="shared" si="29"/>
        <v>0.00420204503628772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0.0233020450362877</v>
      </c>
      <c r="AR53" s="25">
        <f t="shared" si="35"/>
        <v>61.2226666666667</v>
      </c>
      <c r="AS53" s="1">
        <f t="shared" si="36"/>
        <v>0.18</v>
      </c>
      <c r="AT53" s="2">
        <f>$E$3/12</f>
        <v>50.4833333333333</v>
      </c>
      <c r="AU53" s="1">
        <f t="shared" si="37"/>
        <v>86856.3570687714</v>
      </c>
    </row>
    <row r="54" s="1" customFormat="1" spans="1:47">
      <c r="A54" s="6"/>
      <c r="B54" s="6"/>
      <c r="C54" s="9">
        <v>10</v>
      </c>
      <c r="D54" s="12">
        <v>6.10247177274193</v>
      </c>
      <c r="E54" s="13">
        <f t="shared" si="38"/>
        <v>14.3215293949</v>
      </c>
      <c r="F54" s="9" t="s">
        <v>107</v>
      </c>
      <c r="G54" s="6">
        <v>11</v>
      </c>
      <c r="H54" s="11">
        <f t="shared" si="20"/>
        <v>6.10247177274193</v>
      </c>
      <c r="I54" s="11">
        <f t="shared" si="21"/>
        <v>279.252471772742</v>
      </c>
      <c r="J54" s="11">
        <f t="shared" si="22"/>
        <v>0.0379761935431521</v>
      </c>
      <c r="K54" s="11">
        <f t="shared" si="23"/>
        <v>61.2226666666667</v>
      </c>
      <c r="L54" s="11">
        <f t="shared" si="24"/>
        <v>0.612226666666667</v>
      </c>
      <c r="M54" s="6" t="s">
        <v>109</v>
      </c>
      <c r="N54" s="11">
        <f>(O53-P53)*$C$24/100</f>
        <v>2.13048771981875</v>
      </c>
      <c r="O54" s="11">
        <f t="shared" si="39"/>
        <v>0.724357599288706</v>
      </c>
      <c r="P54" s="11">
        <f t="shared" si="25"/>
        <v>0.0275083443850409</v>
      </c>
      <c r="Q54" s="16">
        <f t="shared" si="26"/>
        <v>0.00495150198930736</v>
      </c>
      <c r="R54" s="11">
        <f t="shared" si="27"/>
        <v>0.1102008</v>
      </c>
      <c r="S54" s="17">
        <f t="shared" si="28"/>
        <v>0.0449316337931064</v>
      </c>
      <c r="T54" s="3">
        <v>0.01</v>
      </c>
      <c r="U54" s="18">
        <f t="shared" si="29"/>
        <v>0.000449316337931064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0.0195493163379311</v>
      </c>
      <c r="AR54" s="25">
        <f t="shared" si="35"/>
        <v>61.2226666666667</v>
      </c>
      <c r="AS54" s="1">
        <f t="shared" si="36"/>
        <v>0.18</v>
      </c>
      <c r="AT54" s="2">
        <f>$E$3/12</f>
        <v>50.4833333333333</v>
      </c>
      <c r="AU54" s="1">
        <f t="shared" si="37"/>
        <v>72868.3854852</v>
      </c>
    </row>
    <row r="55" s="1" customFormat="1" spans="1:48">
      <c r="A55" s="6"/>
      <c r="B55" s="6"/>
      <c r="C55" s="9">
        <v>11</v>
      </c>
      <c r="D55" s="12">
        <v>-1.0851462833</v>
      </c>
      <c r="E55" s="13">
        <f t="shared" si="38"/>
        <v>6.10247177274193</v>
      </c>
      <c r="F55" s="9" t="s">
        <v>109</v>
      </c>
      <c r="G55" s="6">
        <v>12</v>
      </c>
      <c r="H55" s="11">
        <f t="shared" si="20"/>
        <v>-1.0851462833</v>
      </c>
      <c r="I55" s="11">
        <f t="shared" si="21"/>
        <v>272.0648537167</v>
      </c>
      <c r="J55" s="11">
        <f t="shared" si="22"/>
        <v>0.0151168120009523</v>
      </c>
      <c r="K55" s="11">
        <f t="shared" si="23"/>
        <v>61.2226666666667</v>
      </c>
      <c r="L55" s="11">
        <f t="shared" si="24"/>
        <v>0.612226666666667</v>
      </c>
      <c r="M55" s="6" t="s">
        <v>107</v>
      </c>
      <c r="N55" s="6"/>
      <c r="O55" s="11">
        <f t="shared" si="39"/>
        <v>1.30907592157033</v>
      </c>
      <c r="P55" s="11">
        <f t="shared" si="25"/>
        <v>0.019789054601352</v>
      </c>
      <c r="Q55" s="16">
        <f t="shared" si="26"/>
        <v>0.00356202982824337</v>
      </c>
      <c r="R55" s="11">
        <f t="shared" si="27"/>
        <v>0.1102008</v>
      </c>
      <c r="S55" s="17">
        <f t="shared" si="28"/>
        <v>0.0323230850251846</v>
      </c>
      <c r="T55" s="3">
        <v>0.01</v>
      </c>
      <c r="U55" s="18">
        <f t="shared" si="29"/>
        <v>0.000323230850251846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0.0194232308502518</v>
      </c>
      <c r="AR55" s="25">
        <f t="shared" si="35"/>
        <v>61.2226666666667</v>
      </c>
      <c r="AS55" s="1">
        <f t="shared" si="36"/>
        <v>0.18</v>
      </c>
      <c r="AT55" s="2">
        <f>$E$3/12</f>
        <v>50.4833333333333</v>
      </c>
      <c r="AU55" s="1">
        <f t="shared" si="37"/>
        <v>72398.4127372287</v>
      </c>
      <c r="AV55" s="1">
        <f>SUM(AU44:AU55)</f>
        <v>1056453.67130234</v>
      </c>
    </row>
    <row r="56" s="1" customFormat="1" spans="1:46">
      <c r="A56" s="6"/>
      <c r="B56" s="6"/>
      <c r="C56" s="9">
        <v>12</v>
      </c>
      <c r="D56" s="12">
        <v>-6.71766366119355</v>
      </c>
      <c r="E56" s="13">
        <f t="shared" si="38"/>
        <v>-1.0851462833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-4</v>
      </c>
      <c r="E60" s="9"/>
      <c r="F60" s="9"/>
      <c r="G60" s="6">
        <v>1</v>
      </c>
      <c r="H60" s="11">
        <f t="shared" ref="H60:H71" si="40">E61</f>
        <v>-4</v>
      </c>
      <c r="I60" s="11">
        <f t="shared" ref="I60:I71" si="41">H60+273.15</f>
        <v>269.15</v>
      </c>
      <c r="J60" s="11">
        <f t="shared" ref="J60:J71" si="42">EXP(($C$18*(I60-$C$16))/($C$19*I60*$C$16))</f>
        <v>0.0102597002578668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0.0141553084457788</v>
      </c>
      <c r="Q60" s="16">
        <f t="shared" ref="Q60:Q71" si="46">P60*$B$62</f>
        <v>0.00141553084457788</v>
      </c>
      <c r="R60" s="11">
        <f t="shared" ref="R60:R71" si="47">L60*$B$62</f>
        <v>0.13797</v>
      </c>
      <c r="S60" s="17">
        <f t="shared" ref="S60:S71" si="48">Q60/R60</f>
        <v>0.0102597002578667</v>
      </c>
      <c r="T60" s="3">
        <v>0.01</v>
      </c>
      <c r="U60" s="18">
        <f t="shared" ref="U60:U71" si="49">S60*T60</f>
        <v>0.000102597002578667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0.0124025970025787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0.0416666666666667</v>
      </c>
      <c r="AU60" s="1">
        <f t="shared" ref="AU60:AU71" si="57">AT60*10000*AS60*0.67*AR60*AQ60</f>
        <v>47.7706177774447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-7.86063569077419</v>
      </c>
      <c r="E61" s="13">
        <f t="shared" ref="E61:E72" si="58">D60</f>
        <v>-4</v>
      </c>
      <c r="F61" s="9" t="s">
        <v>107</v>
      </c>
      <c r="G61" s="6">
        <v>2</v>
      </c>
      <c r="H61" s="11">
        <f t="shared" si="40"/>
        <v>-7.86063569077419</v>
      </c>
      <c r="I61" s="11">
        <f t="shared" si="41"/>
        <v>265.289364309226</v>
      </c>
      <c r="J61" s="11">
        <f t="shared" si="42"/>
        <v>0.00606036304133612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2.74524469155422</v>
      </c>
      <c r="P61" s="11">
        <f t="shared" si="45"/>
        <v>0.0166371794681194</v>
      </c>
      <c r="Q61" s="16">
        <f t="shared" si="46"/>
        <v>0.00166371794681194</v>
      </c>
      <c r="R61" s="11">
        <f t="shared" si="47"/>
        <v>0.13797</v>
      </c>
      <c r="S61" s="17">
        <f t="shared" si="48"/>
        <v>0.0120585485744143</v>
      </c>
      <c r="T61" s="3">
        <v>0.01</v>
      </c>
      <c r="U61" s="18">
        <f t="shared" si="49"/>
        <v>0.000120585485744143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0.0124205854857441</v>
      </c>
      <c r="AR61" s="25">
        <f t="shared" si="55"/>
        <v>137.97</v>
      </c>
      <c r="AS61" s="1">
        <f t="shared" si="56"/>
        <v>0.1</v>
      </c>
      <c r="AT61" s="2">
        <f>$E$5/12</f>
        <v>0.0416666666666667</v>
      </c>
      <c r="AU61" s="1">
        <f t="shared" si="57"/>
        <v>47.839903343485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-3.25435881914286</v>
      </c>
      <c r="E62" s="13">
        <f t="shared" si="58"/>
        <v>-7.86063569077419</v>
      </c>
      <c r="F62" s="9" t="s">
        <v>107</v>
      </c>
      <c r="G62" s="6">
        <v>3</v>
      </c>
      <c r="H62" s="11">
        <f t="shared" si="40"/>
        <v>-3.25435881914286</v>
      </c>
      <c r="I62" s="11">
        <f t="shared" si="41"/>
        <v>269.895641180857</v>
      </c>
      <c r="J62" s="11">
        <f t="shared" si="42"/>
        <v>0.0113380839276425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4.1083075120861</v>
      </c>
      <c r="P62" s="11">
        <f t="shared" si="45"/>
        <v>0.0465803353725962</v>
      </c>
      <c r="Q62" s="16">
        <f t="shared" si="46"/>
        <v>0.00465803353725962</v>
      </c>
      <c r="R62" s="11">
        <f t="shared" si="47"/>
        <v>0.13797</v>
      </c>
      <c r="S62" s="17">
        <f t="shared" si="48"/>
        <v>0.0337612056045489</v>
      </c>
      <c r="T62" s="3">
        <v>0.01</v>
      </c>
      <c r="U62" s="18">
        <f t="shared" si="49"/>
        <v>0.000337612056045489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0.0126376120560455</v>
      </c>
      <c r="AR62" s="25">
        <f t="shared" si="55"/>
        <v>137.97</v>
      </c>
      <c r="AS62" s="1">
        <f t="shared" si="56"/>
        <v>0.1</v>
      </c>
      <c r="AT62" s="2">
        <f>$E$5/12</f>
        <v>0.0416666666666667</v>
      </c>
      <c r="AU62" s="1">
        <f t="shared" si="57"/>
        <v>48.6758164458183</v>
      </c>
    </row>
    <row r="63" s="1" customFormat="1" spans="1:47">
      <c r="A63" s="6"/>
      <c r="B63" s="6"/>
      <c r="C63" s="9">
        <v>3</v>
      </c>
      <c r="D63" s="12">
        <v>0.570915240096774</v>
      </c>
      <c r="E63" s="13">
        <f t="shared" si="58"/>
        <v>-3.25435881914286</v>
      </c>
      <c r="F63" s="9" t="s">
        <v>107</v>
      </c>
      <c r="G63" s="6">
        <v>4</v>
      </c>
      <c r="H63" s="11">
        <f t="shared" si="40"/>
        <v>0.570915240096774</v>
      </c>
      <c r="I63" s="11">
        <f t="shared" si="41"/>
        <v>273.720915240097</v>
      </c>
      <c r="J63" s="11">
        <f t="shared" si="42"/>
        <v>0.0187713988970094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5.44142717671351</v>
      </c>
      <c r="P63" s="11">
        <f t="shared" si="45"/>
        <v>0.102143200103117</v>
      </c>
      <c r="Q63" s="16">
        <f t="shared" si="46"/>
        <v>0.0102143200103117</v>
      </c>
      <c r="R63" s="11">
        <f t="shared" si="47"/>
        <v>0.13797</v>
      </c>
      <c r="S63" s="17">
        <f t="shared" si="48"/>
        <v>0.0740329057788771</v>
      </c>
      <c r="T63" s="3">
        <v>0.01</v>
      </c>
      <c r="U63" s="18">
        <f t="shared" si="49"/>
        <v>0.000740329057788771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0.0130403290577888</v>
      </c>
      <c r="AR63" s="25">
        <f t="shared" si="55"/>
        <v>137.97</v>
      </c>
      <c r="AS63" s="1">
        <f t="shared" si="56"/>
        <v>0.1</v>
      </c>
      <c r="AT63" s="2">
        <f>$E$5/12</f>
        <v>0.0416666666666667</v>
      </c>
      <c r="AU63" s="1">
        <f t="shared" si="57"/>
        <v>50.2269464195453</v>
      </c>
    </row>
    <row r="64" s="1" customFormat="1" spans="1:47">
      <c r="A64" s="6"/>
      <c r="B64" s="6"/>
      <c r="C64" s="9">
        <v>4</v>
      </c>
      <c r="D64" s="12">
        <v>8.296823695</v>
      </c>
      <c r="E64" s="13">
        <f t="shared" si="58"/>
        <v>0.570915240096774</v>
      </c>
      <c r="F64" s="9" t="s">
        <v>107</v>
      </c>
      <c r="G64" s="6">
        <v>5</v>
      </c>
      <c r="H64" s="11">
        <f t="shared" si="40"/>
        <v>8.296823695</v>
      </c>
      <c r="I64" s="11">
        <f t="shared" si="41"/>
        <v>281.446823695</v>
      </c>
      <c r="J64" s="11">
        <f t="shared" si="42"/>
        <v>0.0498395605715641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5.07231977777987</v>
      </c>
      <c r="O64" s="11">
        <f t="shared" si="59"/>
        <v>1.64666419883052</v>
      </c>
      <c r="P64" s="11">
        <f t="shared" si="45"/>
        <v>0.0820690200786398</v>
      </c>
      <c r="Q64" s="16">
        <f t="shared" si="46"/>
        <v>0.00820690200786398</v>
      </c>
      <c r="R64" s="11">
        <f t="shared" si="47"/>
        <v>0.13797</v>
      </c>
      <c r="S64" s="17">
        <f t="shared" si="48"/>
        <v>0.059483235542973</v>
      </c>
      <c r="T64" s="3">
        <v>0.01</v>
      </c>
      <c r="U64" s="18">
        <f t="shared" si="49"/>
        <v>0.00059483235542973</v>
      </c>
      <c r="V64" s="17"/>
      <c r="W64" s="3"/>
      <c r="X64" s="18"/>
      <c r="Y64" s="19">
        <v>0.02</v>
      </c>
      <c r="Z64" s="3">
        <v>0.06</v>
      </c>
      <c r="AA64" s="20">
        <f t="shared" si="50"/>
        <v>0.0012</v>
      </c>
      <c r="AB64" s="3">
        <v>0.01</v>
      </c>
      <c r="AC64" s="3">
        <v>0.63</v>
      </c>
      <c r="AD64" s="20">
        <f t="shared" si="51"/>
        <v>0.0063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0.0128948323554297</v>
      </c>
      <c r="AR64" s="25">
        <f t="shared" si="55"/>
        <v>137.97</v>
      </c>
      <c r="AS64" s="1">
        <f t="shared" si="56"/>
        <v>0.1</v>
      </c>
      <c r="AT64" s="2">
        <f>$E$5/12</f>
        <v>0.0416666666666667</v>
      </c>
      <c r="AU64" s="1">
        <f t="shared" si="57"/>
        <v>49.6665422271954</v>
      </c>
    </row>
    <row r="65" s="1" customFormat="1" spans="1:47">
      <c r="A65" s="6"/>
      <c r="B65" s="6"/>
      <c r="C65" s="9">
        <v>5</v>
      </c>
      <c r="D65" s="12">
        <v>13.9464687702581</v>
      </c>
      <c r="E65" s="13">
        <f t="shared" si="58"/>
        <v>8.296823695</v>
      </c>
      <c r="F65" s="9" t="s">
        <v>109</v>
      </c>
      <c r="G65" s="6">
        <v>6</v>
      </c>
      <c r="H65" s="11">
        <f t="shared" si="40"/>
        <v>13.9464687702581</v>
      </c>
      <c r="I65" s="11">
        <f t="shared" si="41"/>
        <v>287.096468770258</v>
      </c>
      <c r="J65" s="11">
        <f t="shared" si="42"/>
        <v>0.0984548794874212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2.94429517875188</v>
      </c>
      <c r="P65" s="11">
        <f t="shared" si="45"/>
        <v>0.289880226999412</v>
      </c>
      <c r="Q65" s="16">
        <f t="shared" si="46"/>
        <v>0.0289880226999412</v>
      </c>
      <c r="R65" s="11">
        <f t="shared" si="47"/>
        <v>0.13797</v>
      </c>
      <c r="S65" s="17">
        <f t="shared" si="48"/>
        <v>0.210103810248178</v>
      </c>
      <c r="T65" s="3">
        <v>0.01</v>
      </c>
      <c r="U65" s="18">
        <f t="shared" si="49"/>
        <v>0.00210103810248178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0.0201510381024818</v>
      </c>
      <c r="AR65" s="25">
        <f t="shared" si="55"/>
        <v>137.97</v>
      </c>
      <c r="AS65" s="1">
        <f t="shared" si="56"/>
        <v>0.1</v>
      </c>
      <c r="AT65" s="2">
        <f>$E$5/12</f>
        <v>0.0416666666666667</v>
      </c>
      <c r="AU65" s="1">
        <f t="shared" si="57"/>
        <v>77.6149977954002</v>
      </c>
    </row>
    <row r="66" s="1" customFormat="1" spans="1:47">
      <c r="A66" s="6"/>
      <c r="B66" s="6"/>
      <c r="C66" s="9">
        <v>6</v>
      </c>
      <c r="D66" s="12">
        <v>17.8332411956667</v>
      </c>
      <c r="E66" s="13">
        <f t="shared" si="58"/>
        <v>13.9464687702581</v>
      </c>
      <c r="F66" s="9" t="s">
        <v>107</v>
      </c>
      <c r="G66" s="6">
        <v>7</v>
      </c>
      <c r="H66" s="11">
        <f t="shared" si="40"/>
        <v>17.8332411956667</v>
      </c>
      <c r="I66" s="11">
        <f t="shared" si="41"/>
        <v>290.983241195667</v>
      </c>
      <c r="J66" s="11">
        <f t="shared" si="42"/>
        <v>0.154873659100444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4.03411495175247</v>
      </c>
      <c r="P66" s="11">
        <f t="shared" si="45"/>
        <v>0.624778143809715</v>
      </c>
      <c r="Q66" s="16">
        <f t="shared" si="46"/>
        <v>0.0624778143809715</v>
      </c>
      <c r="R66" s="11">
        <f t="shared" si="47"/>
        <v>0.13797</v>
      </c>
      <c r="S66" s="17">
        <f t="shared" si="48"/>
        <v>0.452836228027626</v>
      </c>
      <c r="T66" s="3">
        <v>0.01</v>
      </c>
      <c r="U66" s="18">
        <f t="shared" si="49"/>
        <v>0.00452836228027626</v>
      </c>
      <c r="V66" s="17"/>
      <c r="W66" s="3"/>
      <c r="X66" s="18"/>
      <c r="Y66" s="19">
        <v>0.04</v>
      </c>
      <c r="Z66" s="3">
        <v>0.06</v>
      </c>
      <c r="AA66" s="20">
        <f t="shared" si="50"/>
        <v>0.0024</v>
      </c>
      <c r="AB66" s="3">
        <v>0.015</v>
      </c>
      <c r="AC66" s="3">
        <v>0.63</v>
      </c>
      <c r="AD66" s="20">
        <f t="shared" si="51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0.0225783622802763</v>
      </c>
      <c r="AR66" s="25">
        <f t="shared" si="55"/>
        <v>137.97</v>
      </c>
      <c r="AS66" s="1">
        <f t="shared" si="56"/>
        <v>0.1</v>
      </c>
      <c r="AT66" s="2">
        <f>$E$5/12</f>
        <v>0.0416666666666667</v>
      </c>
      <c r="AU66" s="1">
        <f t="shared" si="57"/>
        <v>86.9642313063545</v>
      </c>
    </row>
    <row r="67" s="1" customFormat="1" spans="1:47">
      <c r="A67" s="6"/>
      <c r="B67" s="6"/>
      <c r="C67" s="9">
        <v>7</v>
      </c>
      <c r="D67" s="12">
        <v>21.2150425129032</v>
      </c>
      <c r="E67" s="13">
        <f t="shared" si="58"/>
        <v>17.8332411956667</v>
      </c>
      <c r="F67" s="9" t="s">
        <v>107</v>
      </c>
      <c r="G67" s="6">
        <v>8</v>
      </c>
      <c r="H67" s="11">
        <f t="shared" si="40"/>
        <v>21.2150425129032</v>
      </c>
      <c r="I67" s="11">
        <f t="shared" si="41"/>
        <v>294.365042512903</v>
      </c>
      <c r="J67" s="11">
        <f t="shared" si="42"/>
        <v>0.227473313664376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4.78903680794275</v>
      </c>
      <c r="P67" s="11">
        <f t="shared" si="45"/>
        <v>1.08937807196341</v>
      </c>
      <c r="Q67" s="16">
        <f t="shared" si="46"/>
        <v>0.108937807196341</v>
      </c>
      <c r="R67" s="11">
        <f t="shared" si="47"/>
        <v>0.13797</v>
      </c>
      <c r="S67" s="17">
        <f t="shared" si="48"/>
        <v>0.789576046940209</v>
      </c>
      <c r="T67" s="3">
        <v>0.01</v>
      </c>
      <c r="U67" s="18">
        <f t="shared" si="49"/>
        <v>0.00789576046940209</v>
      </c>
      <c r="V67" s="17"/>
      <c r="W67" s="3"/>
      <c r="X67" s="18"/>
      <c r="Y67" s="19">
        <v>0.04</v>
      </c>
      <c r="Z67" s="3">
        <v>0.06</v>
      </c>
      <c r="AA67" s="20">
        <f t="shared" si="50"/>
        <v>0.0024</v>
      </c>
      <c r="AB67" s="3">
        <v>0.015</v>
      </c>
      <c r="AC67" s="3">
        <v>0.63</v>
      </c>
      <c r="AD67" s="20">
        <f t="shared" si="51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0.0259457604694021</v>
      </c>
      <c r="AR67" s="25">
        <f t="shared" si="55"/>
        <v>137.97</v>
      </c>
      <c r="AS67" s="1">
        <f t="shared" si="56"/>
        <v>0.1</v>
      </c>
      <c r="AT67" s="2">
        <f>$E$5/12</f>
        <v>0.0416666666666667</v>
      </c>
      <c r="AU67" s="1">
        <f t="shared" si="57"/>
        <v>99.9343126339784</v>
      </c>
    </row>
    <row r="68" s="1" customFormat="1" spans="1:47">
      <c r="A68" s="6"/>
      <c r="B68" s="6"/>
      <c r="C68" s="9">
        <v>8</v>
      </c>
      <c r="D68" s="12">
        <v>18.2517684980645</v>
      </c>
      <c r="E68" s="13">
        <f t="shared" si="58"/>
        <v>21.2150425129032</v>
      </c>
      <c r="F68" s="9" t="s">
        <v>107</v>
      </c>
      <c r="G68" s="6">
        <v>9</v>
      </c>
      <c r="H68" s="11">
        <f t="shared" si="40"/>
        <v>18.2517684980645</v>
      </c>
      <c r="I68" s="11">
        <f t="shared" si="41"/>
        <v>291.401768498064</v>
      </c>
      <c r="J68" s="11">
        <f t="shared" si="42"/>
        <v>0.162498569491597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5.07935873597935</v>
      </c>
      <c r="P68" s="11">
        <f t="shared" si="45"/>
        <v>0.825388528531292</v>
      </c>
      <c r="Q68" s="16">
        <f t="shared" si="46"/>
        <v>0.0825388528531292</v>
      </c>
      <c r="R68" s="11">
        <f t="shared" si="47"/>
        <v>0.13797</v>
      </c>
      <c r="S68" s="17">
        <f t="shared" si="48"/>
        <v>0.598237681040293</v>
      </c>
      <c r="T68" s="3">
        <v>0.01</v>
      </c>
      <c r="U68" s="18">
        <f t="shared" si="49"/>
        <v>0.00598237681040293</v>
      </c>
      <c r="V68" s="17"/>
      <c r="W68" s="3"/>
      <c r="X68" s="18"/>
      <c r="Y68" s="19">
        <v>0.02</v>
      </c>
      <c r="Z68" s="3">
        <v>0.06</v>
      </c>
      <c r="AA68" s="20">
        <f t="shared" si="50"/>
        <v>0.0012</v>
      </c>
      <c r="AB68" s="3">
        <v>0.01</v>
      </c>
      <c r="AC68" s="3">
        <v>0.63</v>
      </c>
      <c r="AD68" s="20">
        <f t="shared" si="51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0.0182823768104029</v>
      </c>
      <c r="AR68" s="25">
        <f t="shared" si="55"/>
        <v>137.97</v>
      </c>
      <c r="AS68" s="1">
        <f t="shared" si="56"/>
        <v>0.1</v>
      </c>
      <c r="AT68" s="2">
        <f>$E$5/12</f>
        <v>0.0416666666666667</v>
      </c>
      <c r="AU68" s="1">
        <f t="shared" si="57"/>
        <v>70.4175451714986</v>
      </c>
    </row>
    <row r="69" s="1" customFormat="1" spans="1:47">
      <c r="A69" s="6"/>
      <c r="B69" s="6"/>
      <c r="C69" s="9">
        <v>9</v>
      </c>
      <c r="D69" s="12">
        <v>14.3215293949</v>
      </c>
      <c r="E69" s="13">
        <f t="shared" si="58"/>
        <v>18.2517684980645</v>
      </c>
      <c r="F69" s="9" t="s">
        <v>107</v>
      </c>
      <c r="G69" s="6">
        <v>10</v>
      </c>
      <c r="H69" s="11">
        <f t="shared" si="40"/>
        <v>14.3215293949</v>
      </c>
      <c r="I69" s="11">
        <f t="shared" si="41"/>
        <v>287.4715293949</v>
      </c>
      <c r="J69" s="11">
        <f t="shared" si="42"/>
        <v>0.102909139567691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5.63367020744805</v>
      </c>
      <c r="P69" s="11">
        <f t="shared" si="45"/>
        <v>0.579756153656617</v>
      </c>
      <c r="Q69" s="16">
        <f t="shared" si="46"/>
        <v>0.0579756153656617</v>
      </c>
      <c r="R69" s="11">
        <f t="shared" si="47"/>
        <v>0.13797</v>
      </c>
      <c r="S69" s="17">
        <f t="shared" si="48"/>
        <v>0.420204503628772</v>
      </c>
      <c r="T69" s="3">
        <v>0.01</v>
      </c>
      <c r="U69" s="18">
        <f t="shared" si="49"/>
        <v>0.00420204503628772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0.0165020450362877</v>
      </c>
      <c r="AR69" s="25">
        <f t="shared" si="55"/>
        <v>137.97</v>
      </c>
      <c r="AS69" s="1">
        <f t="shared" si="56"/>
        <v>0.1</v>
      </c>
      <c r="AT69" s="2">
        <f>$E$5/12</f>
        <v>0.0416666666666667</v>
      </c>
      <c r="AU69" s="1">
        <f t="shared" si="57"/>
        <v>63.5603080395805</v>
      </c>
    </row>
    <row r="70" s="1" customFormat="1" spans="1:47">
      <c r="A70" s="6"/>
      <c r="B70" s="6"/>
      <c r="C70" s="9">
        <v>10</v>
      </c>
      <c r="D70" s="12">
        <v>6.10247177274193</v>
      </c>
      <c r="E70" s="13">
        <f t="shared" si="58"/>
        <v>14.3215293949</v>
      </c>
      <c r="F70" s="9" t="s">
        <v>107</v>
      </c>
      <c r="G70" s="6">
        <v>11</v>
      </c>
      <c r="H70" s="11">
        <f t="shared" si="40"/>
        <v>6.10247177274193</v>
      </c>
      <c r="I70" s="11">
        <f t="shared" si="41"/>
        <v>279.252471772742</v>
      </c>
      <c r="J70" s="11">
        <f t="shared" si="42"/>
        <v>0.0379761935431521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4.80121835110187</v>
      </c>
      <c r="O70" s="11">
        <f t="shared" si="59"/>
        <v>1.63239570268957</v>
      </c>
      <c r="P70" s="11">
        <f t="shared" si="45"/>
        <v>0.0619921751443489</v>
      </c>
      <c r="Q70" s="16">
        <f t="shared" si="46"/>
        <v>0.00619921751443489</v>
      </c>
      <c r="R70" s="11">
        <f t="shared" si="47"/>
        <v>0.13797</v>
      </c>
      <c r="S70" s="17">
        <f t="shared" si="48"/>
        <v>0.0449316337931064</v>
      </c>
      <c r="T70" s="3">
        <v>0.01</v>
      </c>
      <c r="U70" s="18">
        <f t="shared" si="49"/>
        <v>0.000449316337931064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0.0127493163379311</v>
      </c>
      <c r="AR70" s="25">
        <f t="shared" si="55"/>
        <v>137.97</v>
      </c>
      <c r="AS70" s="1">
        <f t="shared" si="56"/>
        <v>0.1</v>
      </c>
      <c r="AT70" s="2">
        <f>$E$5/12</f>
        <v>0.0416666666666667</v>
      </c>
      <c r="AU70" s="1">
        <f t="shared" si="57"/>
        <v>49.1060636394464</v>
      </c>
    </row>
    <row r="71" s="1" customFormat="1" spans="1:48">
      <c r="A71" s="6"/>
      <c r="B71" s="6"/>
      <c r="C71" s="9">
        <v>11</v>
      </c>
      <c r="D71" s="12">
        <v>-1.0851462833</v>
      </c>
      <c r="E71" s="13">
        <f t="shared" si="58"/>
        <v>6.10247177274193</v>
      </c>
      <c r="F71" s="9" t="s">
        <v>109</v>
      </c>
      <c r="G71" s="6">
        <v>12</v>
      </c>
      <c r="H71" s="11">
        <f t="shared" si="40"/>
        <v>-1.0851462833</v>
      </c>
      <c r="I71" s="11">
        <f t="shared" si="41"/>
        <v>272.0648537167</v>
      </c>
      <c r="J71" s="11">
        <f t="shared" si="42"/>
        <v>0.0151168120009523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2.95010352754522</v>
      </c>
      <c r="P71" s="11">
        <f t="shared" si="45"/>
        <v>0.0445961604092472</v>
      </c>
      <c r="Q71" s="16">
        <f t="shared" si="46"/>
        <v>0.00445961604092472</v>
      </c>
      <c r="R71" s="11">
        <f t="shared" si="47"/>
        <v>0.13797</v>
      </c>
      <c r="S71" s="17">
        <f t="shared" si="48"/>
        <v>0.0323230850251846</v>
      </c>
      <c r="T71" s="3">
        <v>0.01</v>
      </c>
      <c r="U71" s="18">
        <f t="shared" si="49"/>
        <v>0.000323230850251846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0.0126232308502518</v>
      </c>
      <c r="AR71" s="25">
        <f t="shared" si="55"/>
        <v>137.97</v>
      </c>
      <c r="AS71" s="1">
        <f t="shared" si="56"/>
        <v>0.1</v>
      </c>
      <c r="AT71" s="2">
        <f>$E$5/12</f>
        <v>0.0416666666666667</v>
      </c>
      <c r="AU71" s="1">
        <f t="shared" si="57"/>
        <v>48.6204248947581</v>
      </c>
      <c r="AV71" s="1">
        <f>SUM(AU60:AU71)</f>
        <v>740.397709694505</v>
      </c>
    </row>
    <row r="72" s="1" customFormat="1" spans="1:46">
      <c r="A72" s="6"/>
      <c r="B72" s="6"/>
      <c r="C72" s="9">
        <v>12</v>
      </c>
      <c r="D72" s="12">
        <v>-6.71766366119355</v>
      </c>
      <c r="E72" s="13">
        <f t="shared" si="58"/>
        <v>-1.0851462833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-4</v>
      </c>
      <c r="E76" s="9"/>
      <c r="F76" s="9"/>
      <c r="G76" s="6">
        <v>1</v>
      </c>
      <c r="H76" s="11">
        <f t="shared" ref="H76:H87" si="60">E77</f>
        <v>-4</v>
      </c>
      <c r="I76" s="11">
        <f t="shared" ref="I76:I87" si="61">H76+273.15</f>
        <v>269.15</v>
      </c>
      <c r="J76" s="11">
        <f t="shared" ref="J76:J87" si="62">EXP(($C$18*(I76-$C$16))/($C$19*I76*$C$16))</f>
        <v>0.0102597002578668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0.000802945516556189</v>
      </c>
      <c r="Q76" s="16">
        <f t="shared" ref="Q76:Q87" si="66">P76*$B$78</f>
        <v>0.000152559648145676</v>
      </c>
      <c r="R76" s="11">
        <f t="shared" ref="R76:R87" si="67">L76*$B$78</f>
        <v>0.0148697958333333</v>
      </c>
      <c r="S76" s="17">
        <f t="shared" ref="S76:S87" si="68">Q76/R76</f>
        <v>0.0102597002578668</v>
      </c>
      <c r="T76" s="3">
        <v>0.01</v>
      </c>
      <c r="U76" s="18">
        <f t="shared" ref="U76:U87" si="69">S76*T76</f>
        <v>0.000102597002578668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0.0117025970025787</v>
      </c>
      <c r="AR76" s="25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1025.65</v>
      </c>
      <c r="AU76" s="1">
        <f t="shared" ref="AU76:AU87" si="77">AT76*10000*AS76*0.67*AR76*AQ76</f>
        <v>119580.741562582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-7.86063569077419</v>
      </c>
      <c r="E77" s="13">
        <f t="shared" ref="E77:E88" si="78">D76</f>
        <v>-4</v>
      </c>
      <c r="F77" s="9" t="s">
        <v>107</v>
      </c>
      <c r="G77" s="6">
        <v>2</v>
      </c>
      <c r="H77" s="11">
        <f t="shared" si="60"/>
        <v>-7.86063569077419</v>
      </c>
      <c r="I77" s="11">
        <f t="shared" si="61"/>
        <v>265.289364309226</v>
      </c>
      <c r="J77" s="11">
        <f t="shared" si="62"/>
        <v>0.00606036304133612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0.15572122115011</v>
      </c>
      <c r="P77" s="11">
        <f t="shared" si="65"/>
        <v>0.000943727133409858</v>
      </c>
      <c r="Q77" s="16">
        <f t="shared" si="66"/>
        <v>0.000179308155347873</v>
      </c>
      <c r="R77" s="11">
        <f t="shared" si="67"/>
        <v>0.0148697958333333</v>
      </c>
      <c r="S77" s="17">
        <f t="shared" si="68"/>
        <v>0.0120585485744143</v>
      </c>
      <c r="T77" s="3">
        <v>0.01</v>
      </c>
      <c r="U77" s="18">
        <f t="shared" si="69"/>
        <v>0.000120585485744143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0.0117205854857441</v>
      </c>
      <c r="AR77" s="25">
        <f t="shared" si="74"/>
        <v>7.82620833333333</v>
      </c>
      <c r="AS77" s="1">
        <f t="shared" si="75"/>
        <v>0.19</v>
      </c>
      <c r="AT77" s="2">
        <f t="shared" si="76"/>
        <v>1025.65</v>
      </c>
      <c r="AU77" s="1">
        <f t="shared" si="77"/>
        <v>119764.553425542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12">
        <v>-3.25435881914286</v>
      </c>
      <c r="E78" s="13">
        <f t="shared" si="78"/>
        <v>-7.86063569077419</v>
      </c>
      <c r="F78" s="9" t="s">
        <v>107</v>
      </c>
      <c r="G78" s="6">
        <v>3</v>
      </c>
      <c r="H78" s="11">
        <f t="shared" si="60"/>
        <v>-3.25435881914286</v>
      </c>
      <c r="I78" s="11">
        <f t="shared" si="61"/>
        <v>269.895641180857</v>
      </c>
      <c r="J78" s="11">
        <f t="shared" si="62"/>
        <v>0.0113380839276425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0.233039577350034</v>
      </c>
      <c r="P78" s="11">
        <f t="shared" si="65"/>
        <v>0.00264222228645701</v>
      </c>
      <c r="Q78" s="16">
        <f t="shared" si="66"/>
        <v>0.000502022234426832</v>
      </c>
      <c r="R78" s="11">
        <f t="shared" si="67"/>
        <v>0.0148697958333333</v>
      </c>
      <c r="S78" s="17">
        <f t="shared" si="68"/>
        <v>0.033761205604549</v>
      </c>
      <c r="T78" s="3">
        <v>0.01</v>
      </c>
      <c r="U78" s="18">
        <f t="shared" si="69"/>
        <v>0.00033761205604549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0.0119376120560455</v>
      </c>
      <c r="AR78" s="25">
        <f t="shared" si="74"/>
        <v>7.82620833333333</v>
      </c>
      <c r="AS78" s="1">
        <f t="shared" si="75"/>
        <v>0.19</v>
      </c>
      <c r="AT78" s="2">
        <f t="shared" si="76"/>
        <v>1025.65</v>
      </c>
      <c r="AU78" s="1">
        <f t="shared" si="77"/>
        <v>121982.197783431</v>
      </c>
    </row>
    <row r="79" s="1" customFormat="1" spans="1:47">
      <c r="A79" s="6"/>
      <c r="B79" s="6"/>
      <c r="C79" s="9">
        <v>3</v>
      </c>
      <c r="D79" s="12">
        <v>0.570915240096774</v>
      </c>
      <c r="E79" s="13">
        <f t="shared" si="78"/>
        <v>-3.25435881914286</v>
      </c>
      <c r="F79" s="9" t="s">
        <v>107</v>
      </c>
      <c r="G79" s="6">
        <v>4</v>
      </c>
      <c r="H79" s="11">
        <f t="shared" si="60"/>
        <v>0.570915240096774</v>
      </c>
      <c r="I79" s="11">
        <f t="shared" si="61"/>
        <v>273.720915240097</v>
      </c>
      <c r="J79" s="11">
        <f t="shared" si="62"/>
        <v>0.0187713988970094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0.30865943839691</v>
      </c>
      <c r="P79" s="11">
        <f t="shared" si="65"/>
        <v>0.0057939694414753</v>
      </c>
      <c r="Q79" s="16">
        <f t="shared" si="66"/>
        <v>0.00110085419388031</v>
      </c>
      <c r="R79" s="11">
        <f t="shared" si="67"/>
        <v>0.0148697958333333</v>
      </c>
      <c r="S79" s="17">
        <f t="shared" si="68"/>
        <v>0.0740329057788773</v>
      </c>
      <c r="T79" s="3">
        <v>0.01</v>
      </c>
      <c r="U79" s="18">
        <f t="shared" si="69"/>
        <v>0.000740329057788773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0.0123403290577888</v>
      </c>
      <c r="AR79" s="25">
        <f t="shared" si="74"/>
        <v>7.82620833333333</v>
      </c>
      <c r="AS79" s="1">
        <f t="shared" si="75"/>
        <v>0.19</v>
      </c>
      <c r="AT79" s="2">
        <f t="shared" si="76"/>
        <v>1025.65</v>
      </c>
      <c r="AU79" s="1">
        <f t="shared" si="77"/>
        <v>126097.284178162</v>
      </c>
    </row>
    <row r="80" s="1" customFormat="1" spans="1:47">
      <c r="A80" s="6"/>
      <c r="B80" s="6"/>
      <c r="C80" s="9">
        <v>4</v>
      </c>
      <c r="D80" s="12">
        <v>8.296823695</v>
      </c>
      <c r="E80" s="13">
        <f t="shared" si="78"/>
        <v>0.570915240096774</v>
      </c>
      <c r="F80" s="9" t="s">
        <v>107</v>
      </c>
      <c r="G80" s="6">
        <v>5</v>
      </c>
      <c r="H80" s="11">
        <f t="shared" si="60"/>
        <v>8.296823695</v>
      </c>
      <c r="I80" s="11">
        <f t="shared" si="61"/>
        <v>281.446823695</v>
      </c>
      <c r="J80" s="11">
        <f t="shared" si="62"/>
        <v>0.0498395605715641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0.287722195507663</v>
      </c>
      <c r="O80" s="11">
        <f t="shared" si="79"/>
        <v>0.093405356781105</v>
      </c>
      <c r="P80" s="11">
        <f t="shared" si="65"/>
        <v>0.00465528193700044</v>
      </c>
      <c r="Q80" s="16">
        <f t="shared" si="66"/>
        <v>0.000884503568030084</v>
      </c>
      <c r="R80" s="11">
        <f t="shared" si="67"/>
        <v>0.0148697958333333</v>
      </c>
      <c r="S80" s="17">
        <f t="shared" si="68"/>
        <v>0.0594832355429731</v>
      </c>
      <c r="T80" s="3">
        <v>0.01</v>
      </c>
      <c r="U80" s="18">
        <f t="shared" si="69"/>
        <v>0.000594832355429731</v>
      </c>
      <c r="V80" s="17"/>
      <c r="W80" s="3"/>
      <c r="X80" s="18"/>
      <c r="Y80" s="19">
        <v>0.02</v>
      </c>
      <c r="Z80" s="3">
        <v>0.17</v>
      </c>
      <c r="AA80" s="20">
        <f t="shared" si="70"/>
        <v>0.0034</v>
      </c>
      <c r="AB80" s="3">
        <v>0.01</v>
      </c>
      <c r="AC80" s="3">
        <v>0.03</v>
      </c>
      <c r="AD80" s="20">
        <f t="shared" si="71"/>
        <v>0.0003</v>
      </c>
      <c r="AE80" s="17"/>
      <c r="AF80" s="3"/>
      <c r="AG80" s="18"/>
      <c r="AH80" s="17"/>
      <c r="AI80" s="3"/>
      <c r="AJ80" s="18"/>
      <c r="AL80" s="20"/>
      <c r="AM80" s="20"/>
      <c r="AN80" s="3">
        <v>0.01</v>
      </c>
      <c r="AO80" s="3">
        <v>0.79</v>
      </c>
      <c r="AP80" s="3">
        <f t="shared" si="72"/>
        <v>0.0079</v>
      </c>
      <c r="AQ80" s="1">
        <f t="shared" si="73"/>
        <v>0.0121948323554297</v>
      </c>
      <c r="AR80" s="25">
        <f t="shared" si="74"/>
        <v>7.82620833333333</v>
      </c>
      <c r="AS80" s="1">
        <f t="shared" si="75"/>
        <v>0.19</v>
      </c>
      <c r="AT80" s="2">
        <f t="shared" si="76"/>
        <v>1025.65</v>
      </c>
      <c r="AU80" s="1">
        <f t="shared" si="77"/>
        <v>124610.55404816</v>
      </c>
    </row>
    <row r="81" s="1" customFormat="1" spans="1:47">
      <c r="A81" s="6"/>
      <c r="B81" s="6"/>
      <c r="C81" s="9">
        <v>5</v>
      </c>
      <c r="D81" s="12">
        <v>13.9464687702581</v>
      </c>
      <c r="E81" s="13">
        <f t="shared" si="78"/>
        <v>8.296823695</v>
      </c>
      <c r="F81" s="9" t="s">
        <v>109</v>
      </c>
      <c r="G81" s="6">
        <v>6</v>
      </c>
      <c r="H81" s="11">
        <f t="shared" si="60"/>
        <v>13.9464687702581</v>
      </c>
      <c r="I81" s="11">
        <f t="shared" si="61"/>
        <v>287.096468770258</v>
      </c>
      <c r="J81" s="11">
        <f t="shared" si="62"/>
        <v>0.0984548794874212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0.167012158177438</v>
      </c>
      <c r="P81" s="11">
        <f t="shared" si="65"/>
        <v>0.0164431619062938</v>
      </c>
      <c r="Q81" s="16">
        <f t="shared" si="66"/>
        <v>0.00312420076219582</v>
      </c>
      <c r="R81" s="11">
        <f t="shared" si="67"/>
        <v>0.0148697958333333</v>
      </c>
      <c r="S81" s="17">
        <f t="shared" si="68"/>
        <v>0.210103810248179</v>
      </c>
      <c r="T81" s="3">
        <v>0.01</v>
      </c>
      <c r="U81" s="18">
        <f t="shared" si="69"/>
        <v>0.00210103810248179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0.0212010381024818</v>
      </c>
      <c r="AR81" s="25">
        <f t="shared" si="74"/>
        <v>7.82620833333333</v>
      </c>
      <c r="AS81" s="1">
        <f t="shared" si="75"/>
        <v>0.19</v>
      </c>
      <c r="AT81" s="2">
        <f t="shared" si="76"/>
        <v>1025.65</v>
      </c>
      <c r="AU81" s="1">
        <f t="shared" si="77"/>
        <v>216638.739045076</v>
      </c>
    </row>
    <row r="82" s="1" customFormat="1" spans="1:47">
      <c r="A82" s="6"/>
      <c r="B82" s="6"/>
      <c r="C82" s="9">
        <v>6</v>
      </c>
      <c r="D82" s="12">
        <v>17.8332411956667</v>
      </c>
      <c r="E82" s="13">
        <f t="shared" si="78"/>
        <v>13.9464687702581</v>
      </c>
      <c r="F82" s="9" t="s">
        <v>107</v>
      </c>
      <c r="G82" s="6">
        <v>7</v>
      </c>
      <c r="H82" s="11">
        <f t="shared" si="60"/>
        <v>17.8332411956667</v>
      </c>
      <c r="I82" s="11">
        <f t="shared" si="61"/>
        <v>290.983241195667</v>
      </c>
      <c r="J82" s="11">
        <f t="shared" si="62"/>
        <v>0.154873659100444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0.228831079604477</v>
      </c>
      <c r="P82" s="11">
        <f t="shared" si="65"/>
        <v>0.0354399066142504</v>
      </c>
      <c r="Q82" s="16">
        <f t="shared" si="66"/>
        <v>0.00673358225670757</v>
      </c>
      <c r="R82" s="11">
        <f t="shared" si="67"/>
        <v>0.0148697958333333</v>
      </c>
      <c r="S82" s="17">
        <f t="shared" si="68"/>
        <v>0.452836228027627</v>
      </c>
      <c r="T82" s="3">
        <v>0.01</v>
      </c>
      <c r="U82" s="18">
        <f t="shared" si="69"/>
        <v>0.00452836228027627</v>
      </c>
      <c r="V82" s="17"/>
      <c r="W82" s="3"/>
      <c r="X82" s="18"/>
      <c r="Y82" s="19">
        <v>0.04</v>
      </c>
      <c r="Z82" s="3">
        <v>0.17</v>
      </c>
      <c r="AA82" s="20">
        <f t="shared" si="70"/>
        <v>0.0068</v>
      </c>
      <c r="AB82" s="3">
        <v>0.015</v>
      </c>
      <c r="AC82" s="3">
        <v>0.03</v>
      </c>
      <c r="AD82" s="20">
        <f t="shared" si="71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0.0236283622802763</v>
      </c>
      <c r="AR82" s="25">
        <f t="shared" si="74"/>
        <v>7.82620833333333</v>
      </c>
      <c r="AS82" s="1">
        <f t="shared" si="75"/>
        <v>0.19</v>
      </c>
      <c r="AT82" s="2">
        <f t="shared" si="76"/>
        <v>1025.65</v>
      </c>
      <c r="AU82" s="1">
        <f t="shared" si="77"/>
        <v>241441.885315045</v>
      </c>
    </row>
    <row r="83" s="1" customFormat="1" spans="1:47">
      <c r="A83" s="6"/>
      <c r="B83" s="6"/>
      <c r="C83" s="9">
        <v>7</v>
      </c>
      <c r="D83" s="12">
        <v>21.2150425129032</v>
      </c>
      <c r="E83" s="13">
        <f t="shared" si="78"/>
        <v>17.8332411956667</v>
      </c>
      <c r="F83" s="9" t="s">
        <v>107</v>
      </c>
      <c r="G83" s="6">
        <v>8</v>
      </c>
      <c r="H83" s="11">
        <f t="shared" si="60"/>
        <v>21.2150425129032</v>
      </c>
      <c r="I83" s="11">
        <f t="shared" si="61"/>
        <v>294.365042512903</v>
      </c>
      <c r="J83" s="11">
        <f t="shared" si="62"/>
        <v>0.227473313664376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0.27165325632356</v>
      </c>
      <c r="P83" s="11">
        <f t="shared" si="65"/>
        <v>0.0617938663836385</v>
      </c>
      <c r="Q83" s="16">
        <f t="shared" si="66"/>
        <v>0.0117408346128913</v>
      </c>
      <c r="R83" s="11">
        <f t="shared" si="67"/>
        <v>0.0148697958333333</v>
      </c>
      <c r="S83" s="17">
        <f t="shared" si="68"/>
        <v>0.78957604694021</v>
      </c>
      <c r="T83" s="3">
        <v>0.01</v>
      </c>
      <c r="U83" s="18">
        <f t="shared" si="69"/>
        <v>0.0078957604694021</v>
      </c>
      <c r="V83" s="17"/>
      <c r="W83" s="3"/>
      <c r="X83" s="18"/>
      <c r="Y83" s="19">
        <v>0.04</v>
      </c>
      <c r="Z83" s="3">
        <v>0.17</v>
      </c>
      <c r="AA83" s="20">
        <f t="shared" si="70"/>
        <v>0.0068</v>
      </c>
      <c r="AB83" s="3">
        <v>0.015</v>
      </c>
      <c r="AC83" s="3">
        <v>0.03</v>
      </c>
      <c r="AD83" s="20">
        <f t="shared" si="71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0.0269957604694021</v>
      </c>
      <c r="AR83" s="25">
        <f t="shared" si="74"/>
        <v>7.82620833333333</v>
      </c>
      <c r="AS83" s="1">
        <f t="shared" si="75"/>
        <v>0.19</v>
      </c>
      <c r="AT83" s="2">
        <f t="shared" si="76"/>
        <v>1025.65</v>
      </c>
      <c r="AU83" s="1">
        <f t="shared" si="77"/>
        <v>275850.997455148</v>
      </c>
    </row>
    <row r="84" s="1" customFormat="1" spans="1:47">
      <c r="A84" s="6"/>
      <c r="B84" s="6"/>
      <c r="C84" s="9">
        <v>8</v>
      </c>
      <c r="D84" s="12">
        <v>18.2517684980645</v>
      </c>
      <c r="E84" s="13">
        <f t="shared" si="78"/>
        <v>21.2150425129032</v>
      </c>
      <c r="F84" s="9" t="s">
        <v>107</v>
      </c>
      <c r="G84" s="6">
        <v>9</v>
      </c>
      <c r="H84" s="11">
        <f t="shared" si="60"/>
        <v>18.2517684980645</v>
      </c>
      <c r="I84" s="11">
        <f t="shared" si="61"/>
        <v>291.401768498064</v>
      </c>
      <c r="J84" s="11">
        <f t="shared" si="62"/>
        <v>0.162498569491597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0.288121473273255</v>
      </c>
      <c r="P84" s="11">
        <f t="shared" si="65"/>
        <v>0.0468193272467154</v>
      </c>
      <c r="Q84" s="16">
        <f t="shared" si="66"/>
        <v>0.00889567217687593</v>
      </c>
      <c r="R84" s="11">
        <f t="shared" si="67"/>
        <v>0.0148697958333333</v>
      </c>
      <c r="S84" s="17">
        <f t="shared" si="68"/>
        <v>0.598237681040294</v>
      </c>
      <c r="T84" s="3">
        <v>0.01</v>
      </c>
      <c r="U84" s="18">
        <f t="shared" si="69"/>
        <v>0.00598237681040294</v>
      </c>
      <c r="V84" s="17"/>
      <c r="W84" s="3"/>
      <c r="X84" s="18"/>
      <c r="Y84" s="19">
        <v>0.02</v>
      </c>
      <c r="Z84" s="3">
        <v>0.17</v>
      </c>
      <c r="AA84" s="20">
        <f t="shared" si="70"/>
        <v>0.0034</v>
      </c>
      <c r="AB84" s="3">
        <v>0.01</v>
      </c>
      <c r="AC84" s="3">
        <v>0.03</v>
      </c>
      <c r="AD84" s="20">
        <f t="shared" si="71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2"/>
        <v>0.0079</v>
      </c>
      <c r="AQ84" s="1">
        <f t="shared" si="73"/>
        <v>0.0175823768104029</v>
      </c>
      <c r="AR84" s="25">
        <f t="shared" si="74"/>
        <v>7.82620833333333</v>
      </c>
      <c r="AS84" s="1">
        <f t="shared" si="75"/>
        <v>0.19</v>
      </c>
      <c r="AT84" s="2">
        <f t="shared" si="76"/>
        <v>1025.65</v>
      </c>
      <c r="AU84" s="1">
        <f t="shared" si="77"/>
        <v>179662.1431087</v>
      </c>
    </row>
    <row r="85" s="1" customFormat="1" spans="1:47">
      <c r="A85" s="6"/>
      <c r="B85" s="6"/>
      <c r="C85" s="9">
        <v>9</v>
      </c>
      <c r="D85" s="12">
        <v>14.3215293949</v>
      </c>
      <c r="E85" s="13">
        <f t="shared" si="78"/>
        <v>18.2517684980645</v>
      </c>
      <c r="F85" s="9" t="s">
        <v>107</v>
      </c>
      <c r="G85" s="6">
        <v>10</v>
      </c>
      <c r="H85" s="11">
        <f t="shared" si="60"/>
        <v>14.3215293949</v>
      </c>
      <c r="I85" s="11">
        <f t="shared" si="61"/>
        <v>287.4715293949</v>
      </c>
      <c r="J85" s="11">
        <f t="shared" si="62"/>
        <v>0.102909139567691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0.319564229359873</v>
      </c>
      <c r="P85" s="11">
        <f t="shared" si="65"/>
        <v>0.0328860798800369</v>
      </c>
      <c r="Q85" s="16">
        <f t="shared" si="66"/>
        <v>0.00624835517720701</v>
      </c>
      <c r="R85" s="11">
        <f t="shared" si="67"/>
        <v>0.0148697958333333</v>
      </c>
      <c r="S85" s="17">
        <f t="shared" si="68"/>
        <v>0.420204503628773</v>
      </c>
      <c r="T85" s="3">
        <v>0.01</v>
      </c>
      <c r="U85" s="18">
        <f t="shared" si="69"/>
        <v>0.00420204503628773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0.0158020450362877</v>
      </c>
      <c r="AR85" s="25">
        <f t="shared" si="74"/>
        <v>7.82620833333333</v>
      </c>
      <c r="AS85" s="1">
        <f t="shared" si="75"/>
        <v>0.19</v>
      </c>
      <c r="AT85" s="2">
        <f t="shared" si="76"/>
        <v>1025.65</v>
      </c>
      <c r="AU85" s="1">
        <f t="shared" si="77"/>
        <v>161470.16454794</v>
      </c>
    </row>
    <row r="86" s="1" customFormat="1" spans="1:47">
      <c r="A86" s="6"/>
      <c r="B86" s="6"/>
      <c r="C86" s="9">
        <v>10</v>
      </c>
      <c r="D86" s="12">
        <v>6.10247177274193</v>
      </c>
      <c r="E86" s="13">
        <f t="shared" si="78"/>
        <v>14.3215293949</v>
      </c>
      <c r="F86" s="9" t="s">
        <v>107</v>
      </c>
      <c r="G86" s="6">
        <v>11</v>
      </c>
      <c r="H86" s="11">
        <f t="shared" si="60"/>
        <v>6.10247177274193</v>
      </c>
      <c r="I86" s="11">
        <f t="shared" si="61"/>
        <v>279.252471772742</v>
      </c>
      <c r="J86" s="11">
        <f t="shared" si="62"/>
        <v>0.0379761935431521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0.272344242005844</v>
      </c>
      <c r="O86" s="11">
        <f t="shared" si="79"/>
        <v>0.0925959908073251</v>
      </c>
      <c r="P86" s="11">
        <f t="shared" si="65"/>
        <v>0.00351644326821891</v>
      </c>
      <c r="Q86" s="16">
        <f t="shared" si="66"/>
        <v>0.000668124220961593</v>
      </c>
      <c r="R86" s="11">
        <f t="shared" si="67"/>
        <v>0.0148697958333333</v>
      </c>
      <c r="S86" s="17">
        <f t="shared" si="68"/>
        <v>0.0449316337931065</v>
      </c>
      <c r="T86" s="3">
        <v>0.01</v>
      </c>
      <c r="U86" s="18">
        <f t="shared" si="69"/>
        <v>0.000449316337931065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0.0120493163379311</v>
      </c>
      <c r="AR86" s="25">
        <f t="shared" si="74"/>
        <v>7.82620833333333</v>
      </c>
      <c r="AS86" s="1">
        <f t="shared" si="75"/>
        <v>0.19</v>
      </c>
      <c r="AT86" s="2">
        <f t="shared" si="76"/>
        <v>1025.65</v>
      </c>
      <c r="AU86" s="1">
        <f t="shared" si="77"/>
        <v>123123.62655011</v>
      </c>
    </row>
    <row r="87" s="1" customFormat="1" spans="1:48">
      <c r="A87" s="6"/>
      <c r="B87" s="6"/>
      <c r="C87" s="9">
        <v>11</v>
      </c>
      <c r="D87" s="12">
        <v>-1.0851462833</v>
      </c>
      <c r="E87" s="13">
        <f t="shared" si="78"/>
        <v>6.10247177274193</v>
      </c>
      <c r="F87" s="9" t="s">
        <v>109</v>
      </c>
      <c r="G87" s="6">
        <v>12</v>
      </c>
      <c r="H87" s="11">
        <f t="shared" si="60"/>
        <v>-1.0851462833</v>
      </c>
      <c r="I87" s="11">
        <f t="shared" si="61"/>
        <v>272.0648537167</v>
      </c>
      <c r="J87" s="11">
        <f t="shared" si="62"/>
        <v>0.0151168120009523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0.16734163087244</v>
      </c>
      <c r="P87" s="11">
        <f t="shared" si="65"/>
        <v>0.00252967197383142</v>
      </c>
      <c r="Q87" s="16">
        <f t="shared" si="66"/>
        <v>0.000480637675027969</v>
      </c>
      <c r="R87" s="11">
        <f t="shared" si="67"/>
        <v>0.0148697958333333</v>
      </c>
      <c r="S87" s="17">
        <f t="shared" si="68"/>
        <v>0.0323230850251847</v>
      </c>
      <c r="T87" s="3">
        <v>0.01</v>
      </c>
      <c r="U87" s="18">
        <f t="shared" si="69"/>
        <v>0.000323230850251847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0.0119232308502518</v>
      </c>
      <c r="AR87" s="25">
        <f t="shared" si="74"/>
        <v>7.82620833333333</v>
      </c>
      <c r="AS87" s="1">
        <f t="shared" si="75"/>
        <v>0.19</v>
      </c>
      <c r="AT87" s="2">
        <f t="shared" si="76"/>
        <v>1025.65</v>
      </c>
      <c r="AU87" s="1">
        <f t="shared" si="77"/>
        <v>121835.246192003</v>
      </c>
      <c r="AV87" s="1">
        <f>SUM(AU76:AU87)</f>
        <v>1932058.1332119</v>
      </c>
    </row>
    <row r="88" s="1" customFormat="1" spans="1:46">
      <c r="A88" s="6"/>
      <c r="B88" s="6"/>
      <c r="C88" s="9">
        <v>12</v>
      </c>
      <c r="D88" s="12">
        <v>-6.71766366119355</v>
      </c>
      <c r="E88" s="13">
        <f t="shared" si="78"/>
        <v>-1.0851462833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-4</v>
      </c>
      <c r="E91" s="9"/>
      <c r="F91" s="9"/>
      <c r="G91" s="6">
        <v>1</v>
      </c>
      <c r="H91" s="11">
        <f t="shared" ref="H91:H102" si="80">E92</f>
        <v>-4</v>
      </c>
      <c r="I91" s="11">
        <f t="shared" ref="I91:I102" si="81">H91+273.15</f>
        <v>269.15</v>
      </c>
      <c r="J91" s="11">
        <f t="shared" ref="J91:J102" si="82">EXP(($C$18*(I91-$C$16))/($C$19*I91*$C$16))</f>
        <v>0.0102597002578668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0.000778916443577244</v>
      </c>
      <c r="Q91" s="16">
        <f t="shared" ref="Q91:Q102" si="86">P91*$B$93</f>
        <v>0.000140204959843904</v>
      </c>
      <c r="R91" s="11">
        <f t="shared" ref="R91:R102" si="87">L91*$B$93</f>
        <v>0.0136656</v>
      </c>
      <c r="S91" s="17">
        <f t="shared" ref="S91:S102" si="88">Q91/R91</f>
        <v>0.0102597002578667</v>
      </c>
      <c r="T91" s="3">
        <v>0.01</v>
      </c>
      <c r="U91" s="18">
        <f t="shared" ref="U91:U102" si="89">S91*T91</f>
        <v>0.000102597002578667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0.0149025970025787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47.375</v>
      </c>
      <c r="AU91" s="1">
        <f t="shared" ref="AU91:AU102" si="96">AT91*10000*AS91*0.67*AR91*AQ91</f>
        <v>6464.19855161645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-7.86063569077419</v>
      </c>
      <c r="E92" s="13">
        <f t="shared" ref="E92:E103" si="97">D91</f>
        <v>-4</v>
      </c>
      <c r="F92" s="9" t="s">
        <v>107</v>
      </c>
      <c r="G92" s="6">
        <v>2</v>
      </c>
      <c r="H92" s="11">
        <f t="shared" si="80"/>
        <v>-7.86063569077419</v>
      </c>
      <c r="I92" s="11">
        <f t="shared" si="81"/>
        <v>265.289364309226</v>
      </c>
      <c r="J92" s="11">
        <f t="shared" si="82"/>
        <v>0.00606036304133612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0.151061083556423</v>
      </c>
      <c r="P92" s="11">
        <f t="shared" si="85"/>
        <v>0.000915485007769532</v>
      </c>
      <c r="Q92" s="16">
        <f t="shared" si="86"/>
        <v>0.000164787301398516</v>
      </c>
      <c r="R92" s="11">
        <f t="shared" si="87"/>
        <v>0.0136656</v>
      </c>
      <c r="S92" s="17">
        <f t="shared" si="88"/>
        <v>0.0120585485744143</v>
      </c>
      <c r="T92" s="3">
        <v>0.01</v>
      </c>
      <c r="U92" s="18">
        <f t="shared" si="89"/>
        <v>0.000120585485744143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0.0149205854857441</v>
      </c>
      <c r="AR92" s="25">
        <f t="shared" si="93"/>
        <v>7.592</v>
      </c>
      <c r="AS92" s="1">
        <f t="shared" si="94"/>
        <v>0.18</v>
      </c>
      <c r="AT92" s="2">
        <f t="shared" si="95"/>
        <v>47.375</v>
      </c>
      <c r="AU92" s="1">
        <f t="shared" si="96"/>
        <v>6472.00129410516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-3.25435881914286</v>
      </c>
      <c r="E93" s="13">
        <f t="shared" si="97"/>
        <v>-7.86063569077419</v>
      </c>
      <c r="F93" s="9" t="s">
        <v>107</v>
      </c>
      <c r="G93" s="6">
        <v>3</v>
      </c>
      <c r="H93" s="11">
        <f t="shared" si="80"/>
        <v>-3.25435881914286</v>
      </c>
      <c r="I93" s="11">
        <f t="shared" si="81"/>
        <v>269.895641180857</v>
      </c>
      <c r="J93" s="11">
        <f t="shared" si="82"/>
        <v>0.0113380839276425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0.226065598548653</v>
      </c>
      <c r="P93" s="11">
        <f t="shared" si="85"/>
        <v>0.00256315072949736</v>
      </c>
      <c r="Q93" s="16">
        <f t="shared" si="86"/>
        <v>0.000461367131309524</v>
      </c>
      <c r="R93" s="11">
        <f t="shared" si="87"/>
        <v>0.0136656</v>
      </c>
      <c r="S93" s="17">
        <f t="shared" si="88"/>
        <v>0.0337612056045489</v>
      </c>
      <c r="T93" s="3">
        <v>0.01</v>
      </c>
      <c r="U93" s="18">
        <f t="shared" si="89"/>
        <v>0.000337612056045489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0.0151376120560455</v>
      </c>
      <c r="AR93" s="25">
        <f t="shared" si="93"/>
        <v>7.592</v>
      </c>
      <c r="AS93" s="1">
        <f t="shared" si="94"/>
        <v>0.18</v>
      </c>
      <c r="AT93" s="2">
        <f t="shared" si="95"/>
        <v>47.375</v>
      </c>
      <c r="AU93" s="1">
        <f t="shared" si="96"/>
        <v>6566.13943936678</v>
      </c>
    </row>
    <row r="94" s="1" customFormat="1" spans="1:47">
      <c r="A94" s="6"/>
      <c r="B94" s="6"/>
      <c r="C94" s="9">
        <v>3</v>
      </c>
      <c r="D94" s="12">
        <v>0.570915240096774</v>
      </c>
      <c r="E94" s="13">
        <f t="shared" si="97"/>
        <v>-3.25435881914286</v>
      </c>
      <c r="F94" s="9" t="s">
        <v>107</v>
      </c>
      <c r="G94" s="6">
        <v>4</v>
      </c>
      <c r="H94" s="11">
        <f t="shared" si="80"/>
        <v>0.570915240096774</v>
      </c>
      <c r="I94" s="11">
        <f t="shared" si="81"/>
        <v>273.720915240097</v>
      </c>
      <c r="J94" s="11">
        <f t="shared" si="82"/>
        <v>0.0187713988970094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0.299422447819156</v>
      </c>
      <c r="P94" s="11">
        <f t="shared" si="85"/>
        <v>0.00562057820673235</v>
      </c>
      <c r="Q94" s="16">
        <f t="shared" si="86"/>
        <v>0.00101170407721182</v>
      </c>
      <c r="R94" s="11">
        <f t="shared" si="87"/>
        <v>0.0136656</v>
      </c>
      <c r="S94" s="17">
        <f t="shared" si="88"/>
        <v>0.0740329057788771</v>
      </c>
      <c r="T94" s="3">
        <v>0.01</v>
      </c>
      <c r="U94" s="18">
        <f t="shared" si="89"/>
        <v>0.000740329057788771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0.0155403290577888</v>
      </c>
      <c r="AR94" s="25">
        <f t="shared" si="93"/>
        <v>7.592</v>
      </c>
      <c r="AS94" s="1">
        <f t="shared" si="94"/>
        <v>0.18</v>
      </c>
      <c r="AT94" s="2">
        <f t="shared" si="95"/>
        <v>47.375</v>
      </c>
      <c r="AU94" s="1">
        <f t="shared" si="96"/>
        <v>6740.823265208</v>
      </c>
    </row>
    <row r="95" s="1" customFormat="1" spans="1:47">
      <c r="A95" s="6"/>
      <c r="B95" s="6"/>
      <c r="C95" s="9">
        <v>4</v>
      </c>
      <c r="D95" s="12">
        <v>8.296823695</v>
      </c>
      <c r="E95" s="13">
        <f t="shared" si="97"/>
        <v>0.570915240096774</v>
      </c>
      <c r="F95" s="9" t="s">
        <v>107</v>
      </c>
      <c r="G95" s="6">
        <v>5</v>
      </c>
      <c r="H95" s="11">
        <f t="shared" si="80"/>
        <v>8.296823695</v>
      </c>
      <c r="I95" s="11">
        <f t="shared" si="81"/>
        <v>281.446823695</v>
      </c>
      <c r="J95" s="11">
        <f t="shared" si="82"/>
        <v>0.0498395605715641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0.279111776131802</v>
      </c>
      <c r="O95" s="11">
        <f t="shared" si="98"/>
        <v>0.0906100934806212</v>
      </c>
      <c r="P95" s="11">
        <f t="shared" si="85"/>
        <v>0.00451596724242251</v>
      </c>
      <c r="Q95" s="16">
        <f t="shared" si="86"/>
        <v>0.000812874103636051</v>
      </c>
      <c r="R95" s="11">
        <f t="shared" si="87"/>
        <v>0.0136656</v>
      </c>
      <c r="S95" s="17">
        <f t="shared" si="88"/>
        <v>0.059483235542973</v>
      </c>
      <c r="T95" s="3">
        <v>0.01</v>
      </c>
      <c r="U95" s="18">
        <f t="shared" si="89"/>
        <v>0.00059483235542973</v>
      </c>
      <c r="V95" s="17"/>
      <c r="W95" s="3"/>
      <c r="X95" s="18"/>
      <c r="Y95" s="19">
        <v>0.02</v>
      </c>
      <c r="Z95" s="3">
        <v>0.49</v>
      </c>
      <c r="AA95" s="20">
        <f t="shared" si="90"/>
        <v>0.0098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</v>
      </c>
      <c r="AO95" s="3">
        <v>0.5</v>
      </c>
      <c r="AP95" s="3">
        <f t="shared" si="91"/>
        <v>0.005</v>
      </c>
      <c r="AQ95" s="1">
        <f t="shared" si="92"/>
        <v>0.0153948323554297</v>
      </c>
      <c r="AR95" s="25">
        <f t="shared" si="93"/>
        <v>7.592</v>
      </c>
      <c r="AS95" s="1">
        <f t="shared" si="94"/>
        <v>0.18</v>
      </c>
      <c r="AT95" s="2">
        <f t="shared" si="95"/>
        <v>47.375</v>
      </c>
      <c r="AU95" s="1">
        <f t="shared" si="96"/>
        <v>6677.71214622038</v>
      </c>
    </row>
    <row r="96" s="1" customFormat="1" spans="1:47">
      <c r="A96" s="6"/>
      <c r="B96" s="6"/>
      <c r="C96" s="9">
        <v>5</v>
      </c>
      <c r="D96" s="12">
        <v>13.9464687702581</v>
      </c>
      <c r="E96" s="13">
        <f t="shared" si="97"/>
        <v>8.296823695</v>
      </c>
      <c r="F96" s="9" t="s">
        <v>109</v>
      </c>
      <c r="G96" s="6">
        <v>6</v>
      </c>
      <c r="H96" s="11">
        <f t="shared" si="80"/>
        <v>13.9464687702581</v>
      </c>
      <c r="I96" s="11">
        <f t="shared" si="81"/>
        <v>287.096468770258</v>
      </c>
      <c r="J96" s="11">
        <f t="shared" si="82"/>
        <v>0.0984548794874212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0.162014126238199</v>
      </c>
      <c r="P96" s="11">
        <f t="shared" si="85"/>
        <v>0.0159510812740417</v>
      </c>
      <c r="Q96" s="16">
        <f t="shared" si="86"/>
        <v>0.0028711946293275</v>
      </c>
      <c r="R96" s="11">
        <f t="shared" si="87"/>
        <v>0.0136656</v>
      </c>
      <c r="S96" s="17">
        <f t="shared" si="88"/>
        <v>0.210103810248178</v>
      </c>
      <c r="T96" s="3">
        <v>0.01</v>
      </c>
      <c r="U96" s="18">
        <f t="shared" si="89"/>
        <v>0.00210103810248178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0.0292010381024818</v>
      </c>
      <c r="AR96" s="25">
        <f t="shared" si="93"/>
        <v>7.592</v>
      </c>
      <c r="AS96" s="1">
        <f t="shared" si="94"/>
        <v>0.18</v>
      </c>
      <c r="AT96" s="2">
        <f t="shared" si="95"/>
        <v>47.375</v>
      </c>
      <c r="AU96" s="1">
        <f t="shared" si="96"/>
        <v>12666.3364898814</v>
      </c>
    </row>
    <row r="97" s="1" customFormat="1" spans="1:47">
      <c r="A97" s="6"/>
      <c r="B97" s="6"/>
      <c r="C97" s="9">
        <v>6</v>
      </c>
      <c r="D97" s="12">
        <v>17.8332411956667</v>
      </c>
      <c r="E97" s="13">
        <f t="shared" si="97"/>
        <v>13.9464687702581</v>
      </c>
      <c r="F97" s="9" t="s">
        <v>107</v>
      </c>
      <c r="G97" s="6">
        <v>7</v>
      </c>
      <c r="H97" s="11">
        <f t="shared" si="80"/>
        <v>17.8332411956667</v>
      </c>
      <c r="I97" s="11">
        <f t="shared" si="81"/>
        <v>290.983241195667</v>
      </c>
      <c r="J97" s="11">
        <f t="shared" si="82"/>
        <v>0.154873659100444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0.221983044964157</v>
      </c>
      <c r="P97" s="11">
        <f t="shared" si="85"/>
        <v>0.0343793264318574</v>
      </c>
      <c r="Q97" s="16">
        <f t="shared" si="86"/>
        <v>0.00618827875773432</v>
      </c>
      <c r="R97" s="11">
        <f t="shared" si="87"/>
        <v>0.0136656</v>
      </c>
      <c r="S97" s="17">
        <f t="shared" si="88"/>
        <v>0.452836228027626</v>
      </c>
      <c r="T97" s="3">
        <v>0.01</v>
      </c>
      <c r="U97" s="18">
        <f t="shared" si="89"/>
        <v>0.00452836228027626</v>
      </c>
      <c r="V97" s="17"/>
      <c r="W97" s="3"/>
      <c r="X97" s="18"/>
      <c r="Y97" s="19">
        <v>0.04</v>
      </c>
      <c r="Z97" s="3">
        <v>0.49</v>
      </c>
      <c r="AA97" s="20">
        <f t="shared" si="90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1"/>
        <v>0.0075</v>
      </c>
      <c r="AQ97" s="1">
        <f t="shared" si="92"/>
        <v>0.0316283622802763</v>
      </c>
      <c r="AR97" s="25">
        <f t="shared" si="93"/>
        <v>7.592</v>
      </c>
      <c r="AS97" s="1">
        <f t="shared" si="94"/>
        <v>0.18</v>
      </c>
      <c r="AT97" s="2">
        <f t="shared" si="95"/>
        <v>47.375</v>
      </c>
      <c r="AU97" s="1">
        <f t="shared" si="96"/>
        <v>13719.2204557893</v>
      </c>
    </row>
    <row r="98" s="1" customFormat="1" spans="1:47">
      <c r="A98" s="6"/>
      <c r="B98" s="6"/>
      <c r="C98" s="9">
        <v>7</v>
      </c>
      <c r="D98" s="12">
        <v>21.2150425129032</v>
      </c>
      <c r="E98" s="13">
        <f t="shared" si="97"/>
        <v>17.8332411956667</v>
      </c>
      <c r="F98" s="9" t="s">
        <v>107</v>
      </c>
      <c r="G98" s="6">
        <v>8</v>
      </c>
      <c r="H98" s="11">
        <f t="shared" si="80"/>
        <v>21.2150425129032</v>
      </c>
      <c r="I98" s="11">
        <f t="shared" si="81"/>
        <v>294.365042512903</v>
      </c>
      <c r="J98" s="11">
        <f t="shared" si="82"/>
        <v>0.227473313664376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0.2635237185323</v>
      </c>
      <c r="P98" s="11">
        <f t="shared" si="85"/>
        <v>0.0599446134837006</v>
      </c>
      <c r="Q98" s="16">
        <f t="shared" si="86"/>
        <v>0.0107900304270661</v>
      </c>
      <c r="R98" s="11">
        <f t="shared" si="87"/>
        <v>0.0136656</v>
      </c>
      <c r="S98" s="17">
        <f t="shared" si="88"/>
        <v>0.789576046940209</v>
      </c>
      <c r="T98" s="3">
        <v>0.01</v>
      </c>
      <c r="U98" s="18">
        <f t="shared" si="89"/>
        <v>0.00789576046940209</v>
      </c>
      <c r="V98" s="17"/>
      <c r="W98" s="3"/>
      <c r="X98" s="18"/>
      <c r="Y98" s="19">
        <v>0.04</v>
      </c>
      <c r="Z98" s="3">
        <v>0.49</v>
      </c>
      <c r="AA98" s="20">
        <f t="shared" si="90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1"/>
        <v>0.0075</v>
      </c>
      <c r="AQ98" s="1">
        <f t="shared" si="92"/>
        <v>0.0349957604694021</v>
      </c>
      <c r="AR98" s="25">
        <f t="shared" si="93"/>
        <v>7.592</v>
      </c>
      <c r="AS98" s="1">
        <f t="shared" si="94"/>
        <v>0.18</v>
      </c>
      <c r="AT98" s="2">
        <f t="shared" si="95"/>
        <v>47.375</v>
      </c>
      <c r="AU98" s="1">
        <f t="shared" si="96"/>
        <v>15179.8739575311</v>
      </c>
    </row>
    <row r="99" s="1" customFormat="1" spans="1:47">
      <c r="A99" s="6"/>
      <c r="B99" s="6"/>
      <c r="C99" s="9">
        <v>8</v>
      </c>
      <c r="D99" s="12">
        <v>18.2517684980645</v>
      </c>
      <c r="E99" s="13">
        <f t="shared" si="97"/>
        <v>21.2150425129032</v>
      </c>
      <c r="F99" s="9" t="s">
        <v>107</v>
      </c>
      <c r="G99" s="6">
        <v>9</v>
      </c>
      <c r="H99" s="11">
        <f t="shared" si="80"/>
        <v>18.2517684980645</v>
      </c>
      <c r="I99" s="11">
        <f t="shared" si="81"/>
        <v>291.401768498064</v>
      </c>
      <c r="J99" s="11">
        <f t="shared" si="82"/>
        <v>0.162498569491597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0.279499105048599</v>
      </c>
      <c r="P99" s="11">
        <f t="shared" si="85"/>
        <v>0.045418204744579</v>
      </c>
      <c r="Q99" s="16">
        <f t="shared" si="86"/>
        <v>0.00817527685402422</v>
      </c>
      <c r="R99" s="11">
        <f t="shared" si="87"/>
        <v>0.0136656</v>
      </c>
      <c r="S99" s="17">
        <f t="shared" si="88"/>
        <v>0.598237681040293</v>
      </c>
      <c r="T99" s="3">
        <v>0.01</v>
      </c>
      <c r="U99" s="18">
        <f t="shared" si="89"/>
        <v>0.00598237681040293</v>
      </c>
      <c r="V99" s="17"/>
      <c r="W99" s="3"/>
      <c r="X99" s="18"/>
      <c r="Y99" s="19">
        <v>0.02</v>
      </c>
      <c r="Z99" s="3">
        <v>0.49</v>
      </c>
      <c r="AA99" s="20">
        <f t="shared" si="90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1"/>
        <v>0.005</v>
      </c>
      <c r="AQ99" s="1">
        <f t="shared" si="92"/>
        <v>0.0207823768104029</v>
      </c>
      <c r="AR99" s="25">
        <f t="shared" si="93"/>
        <v>7.592</v>
      </c>
      <c r="AS99" s="1">
        <f t="shared" si="94"/>
        <v>0.18</v>
      </c>
      <c r="AT99" s="2">
        <f t="shared" si="95"/>
        <v>47.375</v>
      </c>
      <c r="AU99" s="1">
        <f t="shared" si="96"/>
        <v>9014.63080922796</v>
      </c>
    </row>
    <row r="100" s="1" customFormat="1" spans="1:47">
      <c r="A100" s="6"/>
      <c r="B100" s="6"/>
      <c r="C100" s="9">
        <v>9</v>
      </c>
      <c r="D100" s="12">
        <v>14.3215293949</v>
      </c>
      <c r="E100" s="13">
        <f t="shared" si="97"/>
        <v>18.2517684980645</v>
      </c>
      <c r="F100" s="9" t="s">
        <v>107</v>
      </c>
      <c r="G100" s="6">
        <v>10</v>
      </c>
      <c r="H100" s="11">
        <f t="shared" si="80"/>
        <v>14.3215293949</v>
      </c>
      <c r="I100" s="11">
        <f t="shared" si="81"/>
        <v>287.4715293949</v>
      </c>
      <c r="J100" s="11">
        <f t="shared" si="82"/>
        <v>0.102909139567691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0.31000090030402</v>
      </c>
      <c r="P100" s="11">
        <f t="shared" si="85"/>
        <v>0.0319019259154964</v>
      </c>
      <c r="Q100" s="16">
        <f t="shared" si="86"/>
        <v>0.00574234666478935</v>
      </c>
      <c r="R100" s="11">
        <f t="shared" si="87"/>
        <v>0.0136656</v>
      </c>
      <c r="S100" s="17">
        <f t="shared" si="88"/>
        <v>0.420204503628772</v>
      </c>
      <c r="T100" s="3">
        <v>0.01</v>
      </c>
      <c r="U100" s="18">
        <f t="shared" si="89"/>
        <v>0.00420204503628772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0.0190020450362877</v>
      </c>
      <c r="AR100" s="25">
        <f t="shared" si="93"/>
        <v>7.592</v>
      </c>
      <c r="AS100" s="1">
        <f t="shared" si="94"/>
        <v>0.18</v>
      </c>
      <c r="AT100" s="2">
        <f t="shared" si="95"/>
        <v>47.375</v>
      </c>
      <c r="AU100" s="1">
        <f t="shared" si="96"/>
        <v>8242.38835553745</v>
      </c>
    </row>
    <row r="101" s="1" customFormat="1" spans="1:47">
      <c r="A101" s="6"/>
      <c r="B101" s="6"/>
      <c r="C101" s="9">
        <v>10</v>
      </c>
      <c r="D101" s="12">
        <v>6.10247177274193</v>
      </c>
      <c r="E101" s="13">
        <f t="shared" si="97"/>
        <v>14.3215293949</v>
      </c>
      <c r="F101" s="9" t="s">
        <v>107</v>
      </c>
      <c r="G101" s="6">
        <v>11</v>
      </c>
      <c r="H101" s="11">
        <f t="shared" si="80"/>
        <v>6.10247177274193</v>
      </c>
      <c r="I101" s="11">
        <f t="shared" si="81"/>
        <v>279.252471772742</v>
      </c>
      <c r="J101" s="11">
        <f t="shared" si="82"/>
        <v>0.0379761935431521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0.264194025669097</v>
      </c>
      <c r="O101" s="11">
        <f t="shared" si="98"/>
        <v>0.0898249487194261</v>
      </c>
      <c r="P101" s="11">
        <f t="shared" si="85"/>
        <v>0.00341120963757264</v>
      </c>
      <c r="Q101" s="16">
        <f t="shared" si="86"/>
        <v>0.000614017734763075</v>
      </c>
      <c r="R101" s="11">
        <f t="shared" si="87"/>
        <v>0.0136656</v>
      </c>
      <c r="S101" s="17">
        <f t="shared" si="88"/>
        <v>0.0449316337931064</v>
      </c>
      <c r="T101" s="3">
        <v>0.01</v>
      </c>
      <c r="U101" s="18">
        <f t="shared" si="89"/>
        <v>0.000449316337931064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0.0152493163379311</v>
      </c>
      <c r="AR101" s="25">
        <f t="shared" si="93"/>
        <v>7.592</v>
      </c>
      <c r="AS101" s="1">
        <f t="shared" si="94"/>
        <v>0.18</v>
      </c>
      <c r="AT101" s="2">
        <f t="shared" si="95"/>
        <v>47.375</v>
      </c>
      <c r="AU101" s="1">
        <f t="shared" si="96"/>
        <v>6614.59264903548</v>
      </c>
    </row>
    <row r="102" s="1" customFormat="1" spans="1:48">
      <c r="A102" s="6"/>
      <c r="B102" s="6"/>
      <c r="C102" s="9">
        <v>11</v>
      </c>
      <c r="D102" s="12">
        <v>-1.0851462833</v>
      </c>
      <c r="E102" s="13">
        <f t="shared" si="97"/>
        <v>6.10247177274193</v>
      </c>
      <c r="F102" s="9" t="s">
        <v>109</v>
      </c>
      <c r="G102" s="6">
        <v>12</v>
      </c>
      <c r="H102" s="11">
        <f t="shared" si="80"/>
        <v>-1.0851462833</v>
      </c>
      <c r="I102" s="11">
        <f t="shared" si="81"/>
        <v>272.0648537167</v>
      </c>
      <c r="J102" s="11">
        <f t="shared" si="82"/>
        <v>0.0151168120009523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0.162333739081854</v>
      </c>
      <c r="P102" s="11">
        <f t="shared" si="85"/>
        <v>0.00245396861511202</v>
      </c>
      <c r="Q102" s="16">
        <f t="shared" si="86"/>
        <v>0.000441714350720163</v>
      </c>
      <c r="R102" s="11">
        <f t="shared" si="87"/>
        <v>0.0136656</v>
      </c>
      <c r="S102" s="17">
        <f t="shared" si="88"/>
        <v>0.0323230850251846</v>
      </c>
      <c r="T102" s="3">
        <v>0.01</v>
      </c>
      <c r="U102" s="18">
        <f t="shared" si="89"/>
        <v>0.000323230850251846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0.0151232308502518</v>
      </c>
      <c r="AR102" s="25">
        <f t="shared" si="93"/>
        <v>7.592</v>
      </c>
      <c r="AS102" s="1">
        <f t="shared" si="94"/>
        <v>0.18</v>
      </c>
      <c r="AT102" s="2">
        <f t="shared" si="95"/>
        <v>47.375</v>
      </c>
      <c r="AU102" s="1">
        <f t="shared" si="96"/>
        <v>6559.90140114796</v>
      </c>
      <c r="AV102" s="1">
        <f>SUM(AU91:AU102)</f>
        <v>104917.818814668</v>
      </c>
    </row>
    <row r="103" s="1" customFormat="1" spans="1:46">
      <c r="A103" s="6"/>
      <c r="B103" s="6"/>
      <c r="C103" s="9">
        <v>12</v>
      </c>
      <c r="D103" s="12">
        <v>-6.71766366119355</v>
      </c>
      <c r="E103" s="13">
        <f t="shared" si="97"/>
        <v>-1.0851462833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-4</v>
      </c>
      <c r="E107" s="9"/>
      <c r="F107" s="9"/>
      <c r="G107" s="6">
        <v>1</v>
      </c>
      <c r="H107" s="11">
        <f t="shared" ref="H107:H118" si="99">E108</f>
        <v>-4</v>
      </c>
      <c r="I107" s="11">
        <f t="shared" ref="I107:I118" si="100">H107+273.15</f>
        <v>269.15</v>
      </c>
      <c r="J107" s="11">
        <f t="shared" ref="J107:J118" si="101">EXP(($C$18*(I107-$C$16))/($C$19*I107*$C$16))</f>
        <v>0.0102597002578668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0.0283443200069046</v>
      </c>
      <c r="Q107" s="16">
        <f t="shared" ref="Q107:Q118" si="105">P107*$B$109</f>
        <v>0.00821985280200233</v>
      </c>
      <c r="R107" s="11">
        <f t="shared" ref="R107:R118" si="106">L107*$B$109</f>
        <v>0.80117865</v>
      </c>
      <c r="S107" s="17">
        <f t="shared" ref="S107:S118" si="107">Q107/R107</f>
        <v>0.0102597002578667</v>
      </c>
      <c r="T107" s="3">
        <v>0.27</v>
      </c>
      <c r="U107" s="18">
        <f t="shared" ref="U107:U118" si="108">S107*T107</f>
        <v>0.00277011906962402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0.226938234135228</v>
      </c>
      <c r="AC107" s="25">
        <f t="shared" ref="AC107:AC118" si="110">$B$107/12</f>
        <v>10.2321666666667</v>
      </c>
      <c r="AD107" s="1">
        <f t="shared" ref="AD107:AD118" si="111">$B$109</f>
        <v>0.29</v>
      </c>
      <c r="AE107" s="26">
        <f t="shared" ref="AE107:AE118" si="112">$E$9/12</f>
        <v>85.6508333333333</v>
      </c>
      <c r="AF107" s="1">
        <f t="shared" ref="AF107:AF118" si="113">AE107*10000*AC107*AB107</f>
        <v>1988872.16401166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-7.86063569077419</v>
      </c>
      <c r="E108" s="13">
        <f t="shared" ref="E108:E119" si="114">D107</f>
        <v>-4</v>
      </c>
      <c r="F108" s="9" t="s">
        <v>107</v>
      </c>
      <c r="G108" s="6">
        <v>2</v>
      </c>
      <c r="H108" s="11">
        <f t="shared" si="99"/>
        <v>-7.86063569077419</v>
      </c>
      <c r="I108" s="11">
        <f t="shared" si="100"/>
        <v>265.289364309226</v>
      </c>
      <c r="J108" s="11">
        <f t="shared" si="101"/>
        <v>0.00606036304133612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5.4970256799931</v>
      </c>
      <c r="P108" s="11">
        <f t="shared" si="104"/>
        <v>0.0333139712683057</v>
      </c>
      <c r="Q108" s="16">
        <f t="shared" si="105"/>
        <v>0.00966105166780866</v>
      </c>
      <c r="R108" s="11">
        <f t="shared" si="106"/>
        <v>0.80117865</v>
      </c>
      <c r="S108" s="17">
        <f t="shared" si="107"/>
        <v>0.0120585485744143</v>
      </c>
      <c r="T108" s="3">
        <v>0.27</v>
      </c>
      <c r="U108" s="18">
        <f t="shared" si="108"/>
        <v>0.00325580811509186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0.227032603516762</v>
      </c>
      <c r="AC108" s="25">
        <f t="shared" si="110"/>
        <v>10.2321666666667</v>
      </c>
      <c r="AD108" s="1">
        <f t="shared" si="111"/>
        <v>0.29</v>
      </c>
      <c r="AE108" s="26">
        <f t="shared" si="112"/>
        <v>85.6508333333333</v>
      </c>
      <c r="AF108" s="1">
        <f t="shared" si="113"/>
        <v>1989699.21123349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-3.25435881914286</v>
      </c>
      <c r="E109" s="13">
        <f t="shared" si="114"/>
        <v>-7.86063569077419</v>
      </c>
      <c r="F109" s="9" t="s">
        <v>107</v>
      </c>
      <c r="G109" s="6">
        <v>3</v>
      </c>
      <c r="H109" s="11">
        <f t="shared" si="99"/>
        <v>-3.25435881914286</v>
      </c>
      <c r="I109" s="11">
        <f t="shared" si="100"/>
        <v>269.895641180857</v>
      </c>
      <c r="J109" s="11">
        <f t="shared" si="101"/>
        <v>0.0113380839276425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8.22639670872479</v>
      </c>
      <c r="P109" s="11">
        <f t="shared" si="104"/>
        <v>0.0932715763056033</v>
      </c>
      <c r="Q109" s="16">
        <f t="shared" si="105"/>
        <v>0.027048757128625</v>
      </c>
      <c r="R109" s="11">
        <f t="shared" si="106"/>
        <v>0.80117865</v>
      </c>
      <c r="S109" s="17">
        <f t="shared" si="107"/>
        <v>0.0337612056045489</v>
      </c>
      <c r="T109" s="3">
        <v>0.27</v>
      </c>
      <c r="U109" s="18">
        <f t="shared" si="108"/>
        <v>0.00911552551322821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0.22817114660722</v>
      </c>
      <c r="AC109" s="25">
        <f t="shared" si="110"/>
        <v>10.2321666666667</v>
      </c>
      <c r="AD109" s="1">
        <f t="shared" si="111"/>
        <v>0.29</v>
      </c>
      <c r="AE109" s="26">
        <f t="shared" si="112"/>
        <v>85.6508333333333</v>
      </c>
      <c r="AF109" s="1">
        <f t="shared" si="113"/>
        <v>1999677.33003206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0.570915240096774</v>
      </c>
      <c r="E110" s="13">
        <f t="shared" si="114"/>
        <v>-3.25435881914286</v>
      </c>
      <c r="F110" s="9" t="s">
        <v>107</v>
      </c>
      <c r="G110" s="6">
        <v>4</v>
      </c>
      <c r="H110" s="11">
        <f t="shared" si="99"/>
        <v>0.570915240096774</v>
      </c>
      <c r="I110" s="11">
        <f t="shared" si="100"/>
        <v>273.720915240097</v>
      </c>
      <c r="J110" s="11">
        <f t="shared" si="101"/>
        <v>0.0187713988970094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10.8958101324192</v>
      </c>
      <c r="P110" s="11">
        <f t="shared" si="104"/>
        <v>0.204529598301717</v>
      </c>
      <c r="Q110" s="16">
        <f t="shared" si="105"/>
        <v>0.059313583507498</v>
      </c>
      <c r="R110" s="11">
        <f t="shared" si="106"/>
        <v>0.80117865</v>
      </c>
      <c r="S110" s="17">
        <f t="shared" si="107"/>
        <v>0.0740329057788771</v>
      </c>
      <c r="T110" s="3">
        <v>0.27</v>
      </c>
      <c r="U110" s="18">
        <f t="shared" si="108"/>
        <v>0.0199888845602968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0.230283840270066</v>
      </c>
      <c r="AC110" s="25">
        <f t="shared" si="110"/>
        <v>10.2321666666667</v>
      </c>
      <c r="AD110" s="1">
        <f t="shared" si="111"/>
        <v>0.29</v>
      </c>
      <c r="AE110" s="26">
        <f t="shared" si="112"/>
        <v>85.6508333333333</v>
      </c>
      <c r="AF110" s="1">
        <f t="shared" si="113"/>
        <v>2018192.84211899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8.296823695</v>
      </c>
      <c r="E111" s="13">
        <f t="shared" si="114"/>
        <v>0.570915240096774</v>
      </c>
      <c r="F111" s="9" t="s">
        <v>107</v>
      </c>
      <c r="G111" s="6">
        <v>5</v>
      </c>
      <c r="H111" s="11">
        <f t="shared" si="99"/>
        <v>8.296823695</v>
      </c>
      <c r="I111" s="11">
        <f t="shared" si="100"/>
        <v>281.446823695</v>
      </c>
      <c r="J111" s="11">
        <f t="shared" si="101"/>
        <v>0.0498395605715641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10.1567165074116</v>
      </c>
      <c r="O111" s="11">
        <f t="shared" si="115"/>
        <v>3.29724902670587</v>
      </c>
      <c r="P111" s="11">
        <f t="shared" si="104"/>
        <v>0.164333442586038</v>
      </c>
      <c r="Q111" s="16">
        <f t="shared" si="105"/>
        <v>0.0476566983499511</v>
      </c>
      <c r="R111" s="11">
        <f t="shared" si="106"/>
        <v>0.80117865</v>
      </c>
      <c r="S111" s="17">
        <f t="shared" si="107"/>
        <v>0.0594832355429729</v>
      </c>
      <c r="T111" s="3">
        <v>0.27</v>
      </c>
      <c r="U111" s="18">
        <f t="shared" si="108"/>
        <v>0.0160604735966027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0.27832055001982</v>
      </c>
      <c r="AC111" s="25">
        <f t="shared" si="110"/>
        <v>10.2321666666667</v>
      </c>
      <c r="AD111" s="1">
        <f t="shared" si="111"/>
        <v>0.29</v>
      </c>
      <c r="AE111" s="26">
        <f t="shared" si="112"/>
        <v>85.6508333333333</v>
      </c>
      <c r="AF111" s="1">
        <f t="shared" si="113"/>
        <v>2439183.49288374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13.9464687702581</v>
      </c>
      <c r="E112" s="13">
        <f t="shared" si="114"/>
        <v>8.296823695</v>
      </c>
      <c r="F112" s="9" t="s">
        <v>109</v>
      </c>
      <c r="G112" s="6">
        <v>6</v>
      </c>
      <c r="H112" s="11">
        <f t="shared" si="99"/>
        <v>13.9464687702581</v>
      </c>
      <c r="I112" s="11">
        <f t="shared" si="100"/>
        <v>287.096468770258</v>
      </c>
      <c r="J112" s="11">
        <f t="shared" si="101"/>
        <v>0.0984548794874212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5.89560058411983</v>
      </c>
      <c r="P112" s="11">
        <f t="shared" si="104"/>
        <v>0.580450645015488</v>
      </c>
      <c r="Q112" s="16">
        <f t="shared" si="105"/>
        <v>0.168330687054492</v>
      </c>
      <c r="R112" s="11">
        <f t="shared" si="106"/>
        <v>0.80117865</v>
      </c>
      <c r="S112" s="17">
        <f t="shared" si="107"/>
        <v>0.210103810248178</v>
      </c>
      <c r="T112" s="3">
        <v>0.27</v>
      </c>
      <c r="U112" s="18">
        <f t="shared" si="108"/>
        <v>0.0567280287670081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09"/>
        <v>0.28622225598943</v>
      </c>
      <c r="AC112" s="25">
        <f t="shared" si="110"/>
        <v>10.2321666666667</v>
      </c>
      <c r="AD112" s="1">
        <f t="shared" si="111"/>
        <v>0.29</v>
      </c>
      <c r="AE112" s="26">
        <f t="shared" si="112"/>
        <v>85.6508333333333</v>
      </c>
      <c r="AF112" s="1">
        <f t="shared" si="113"/>
        <v>2508433.53843489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17.8332411956667</v>
      </c>
      <c r="E113" s="13">
        <f t="shared" si="114"/>
        <v>13.9464687702581</v>
      </c>
      <c r="F113" s="9" t="s">
        <v>107</v>
      </c>
      <c r="G113" s="6">
        <v>7</v>
      </c>
      <c r="H113" s="11">
        <f t="shared" si="99"/>
        <v>17.8332411956667</v>
      </c>
      <c r="I113" s="11">
        <f t="shared" si="100"/>
        <v>290.983241195667</v>
      </c>
      <c r="J113" s="11">
        <f t="shared" si="101"/>
        <v>0.154873659100444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8.07783493910434</v>
      </c>
      <c r="P113" s="11">
        <f t="shared" si="104"/>
        <v>1.2510438546285</v>
      </c>
      <c r="Q113" s="16">
        <f t="shared" si="105"/>
        <v>0.362802717842265</v>
      </c>
      <c r="R113" s="11">
        <f t="shared" si="106"/>
        <v>0.80117865</v>
      </c>
      <c r="S113" s="17">
        <f t="shared" si="107"/>
        <v>0.452836228027626</v>
      </c>
      <c r="T113" s="3">
        <v>0.27</v>
      </c>
      <c r="U113" s="18">
        <f t="shared" si="108"/>
        <v>0.122265781567459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09"/>
        <v>0.298956241358557</v>
      </c>
      <c r="AC113" s="25">
        <f t="shared" si="110"/>
        <v>10.2321666666667</v>
      </c>
      <c r="AD113" s="1">
        <f t="shared" si="111"/>
        <v>0.29</v>
      </c>
      <c r="AE113" s="26">
        <f t="shared" si="112"/>
        <v>85.6508333333333</v>
      </c>
      <c r="AF113" s="1">
        <f t="shared" si="113"/>
        <v>2620033.37146478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21.2150425129032</v>
      </c>
      <c r="E114" s="13">
        <f t="shared" si="114"/>
        <v>17.8332411956667</v>
      </c>
      <c r="F114" s="9" t="s">
        <v>107</v>
      </c>
      <c r="G114" s="6">
        <v>8</v>
      </c>
      <c r="H114" s="11">
        <f t="shared" si="99"/>
        <v>21.2150425129032</v>
      </c>
      <c r="I114" s="11">
        <f t="shared" si="100"/>
        <v>294.365042512903</v>
      </c>
      <c r="J114" s="11">
        <f t="shared" si="101"/>
        <v>0.227473313664376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9.58947608447584</v>
      </c>
      <c r="P114" s="11">
        <f t="shared" si="104"/>
        <v>2.18134990124101</v>
      </c>
      <c r="Q114" s="16">
        <f t="shared" si="105"/>
        <v>0.632591471359893</v>
      </c>
      <c r="R114" s="11">
        <f t="shared" si="106"/>
        <v>0.80117865</v>
      </c>
      <c r="S114" s="17">
        <f t="shared" si="107"/>
        <v>0.789576046940209</v>
      </c>
      <c r="T114" s="3">
        <v>0.27</v>
      </c>
      <c r="U114" s="18">
        <f t="shared" si="108"/>
        <v>0.213185532673856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09"/>
        <v>0.31662194899853</v>
      </c>
      <c r="AC114" s="25">
        <f t="shared" si="110"/>
        <v>10.2321666666667</v>
      </c>
      <c r="AD114" s="1">
        <f t="shared" si="111"/>
        <v>0.29</v>
      </c>
      <c r="AE114" s="26">
        <f t="shared" si="112"/>
        <v>85.6508333333333</v>
      </c>
      <c r="AF114" s="1">
        <f t="shared" si="113"/>
        <v>2774854.50293518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18.2517684980645</v>
      </c>
      <c r="E115" s="13">
        <f t="shared" si="114"/>
        <v>21.2150425129032</v>
      </c>
      <c r="F115" s="9" t="s">
        <v>107</v>
      </c>
      <c r="G115" s="6">
        <v>9</v>
      </c>
      <c r="H115" s="11">
        <f t="shared" si="99"/>
        <v>18.2517684980645</v>
      </c>
      <c r="I115" s="11">
        <f t="shared" si="100"/>
        <v>291.401768498064</v>
      </c>
      <c r="J115" s="11">
        <f t="shared" si="101"/>
        <v>0.162498569491597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10.1708111832348</v>
      </c>
      <c r="P115" s="11">
        <f t="shared" si="104"/>
        <v>1.6527422678448</v>
      </c>
      <c r="Q115" s="16">
        <f t="shared" si="105"/>
        <v>0.479295257674992</v>
      </c>
      <c r="R115" s="11">
        <f t="shared" si="106"/>
        <v>0.80117865</v>
      </c>
      <c r="S115" s="17">
        <f t="shared" si="107"/>
        <v>0.598237681040292</v>
      </c>
      <c r="T115" s="3">
        <v>0.27</v>
      </c>
      <c r="U115" s="18">
        <f t="shared" si="108"/>
        <v>0.161524173880879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09"/>
        <v>0.257784146985055</v>
      </c>
      <c r="AC115" s="25">
        <f t="shared" si="110"/>
        <v>10.2321666666667</v>
      </c>
      <c r="AD115" s="1">
        <f t="shared" si="111"/>
        <v>0.29</v>
      </c>
      <c r="AE115" s="26">
        <f t="shared" si="112"/>
        <v>85.6508333333333</v>
      </c>
      <c r="AF115" s="1">
        <f t="shared" si="113"/>
        <v>2259203.77064606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14.3215293949</v>
      </c>
      <c r="E116" s="13">
        <f t="shared" si="114"/>
        <v>18.2517684980645</v>
      </c>
      <c r="F116" s="9" t="s">
        <v>107</v>
      </c>
      <c r="G116" s="6">
        <v>10</v>
      </c>
      <c r="H116" s="11">
        <f t="shared" si="99"/>
        <v>14.3215293949</v>
      </c>
      <c r="I116" s="11">
        <f t="shared" si="100"/>
        <v>287.4715293949</v>
      </c>
      <c r="J116" s="11">
        <f t="shared" si="101"/>
        <v>0.102909139567691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11.28075391539</v>
      </c>
      <c r="P116" s="11">
        <f t="shared" si="104"/>
        <v>1.16089267910765</v>
      </c>
      <c r="Q116" s="16">
        <f t="shared" si="105"/>
        <v>0.33665887694122</v>
      </c>
      <c r="R116" s="11">
        <f t="shared" si="106"/>
        <v>0.80117865</v>
      </c>
      <c r="S116" s="17">
        <f t="shared" si="107"/>
        <v>0.420204503628772</v>
      </c>
      <c r="T116" s="3">
        <v>0.27</v>
      </c>
      <c r="U116" s="18">
        <f t="shared" si="108"/>
        <v>0.113455215979768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0.248444348464869</v>
      </c>
      <c r="AC116" s="25">
        <f t="shared" si="110"/>
        <v>10.2321666666667</v>
      </c>
      <c r="AD116" s="1">
        <f t="shared" si="111"/>
        <v>0.29</v>
      </c>
      <c r="AE116" s="26">
        <f t="shared" si="112"/>
        <v>85.6508333333333</v>
      </c>
      <c r="AF116" s="1">
        <f t="shared" si="113"/>
        <v>2177350.37399362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6.10247177274193</v>
      </c>
      <c r="E117" s="13">
        <f t="shared" si="114"/>
        <v>14.3215293949</v>
      </c>
      <c r="F117" s="9" t="s">
        <v>107</v>
      </c>
      <c r="G117" s="6">
        <v>11</v>
      </c>
      <c r="H117" s="11">
        <f t="shared" si="99"/>
        <v>6.10247177274193</v>
      </c>
      <c r="I117" s="11">
        <f t="shared" si="100"/>
        <v>279.252471772742</v>
      </c>
      <c r="J117" s="11">
        <f t="shared" si="101"/>
        <v>0.0379761935431521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9.61386817446826</v>
      </c>
      <c r="O117" s="11">
        <f t="shared" si="115"/>
        <v>3.26867806181412</v>
      </c>
      <c r="P117" s="11">
        <f t="shared" si="104"/>
        <v>0.124131950705708</v>
      </c>
      <c r="Q117" s="16">
        <f t="shared" si="105"/>
        <v>0.0359982657046553</v>
      </c>
      <c r="R117" s="11">
        <f t="shared" si="106"/>
        <v>0.80117865</v>
      </c>
      <c r="S117" s="17">
        <f t="shared" si="107"/>
        <v>0.0449316337931064</v>
      </c>
      <c r="T117" s="3">
        <v>0.27</v>
      </c>
      <c r="U117" s="18">
        <f t="shared" si="108"/>
        <v>0.0121315411241387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0.22875715844042</v>
      </c>
      <c r="AC117" s="25">
        <f t="shared" si="110"/>
        <v>10.2321666666667</v>
      </c>
      <c r="AD117" s="1">
        <f t="shared" si="111"/>
        <v>0.29</v>
      </c>
      <c r="AE117" s="26">
        <f t="shared" si="112"/>
        <v>85.6508333333333</v>
      </c>
      <c r="AF117" s="1">
        <f t="shared" si="113"/>
        <v>2004813.10024405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-1.0851462833</v>
      </c>
      <c r="E118" s="13">
        <f t="shared" si="114"/>
        <v>6.10247177274193</v>
      </c>
      <c r="F118" s="9" t="s">
        <v>109</v>
      </c>
      <c r="G118" s="6">
        <v>12</v>
      </c>
      <c r="H118" s="11">
        <f t="shared" si="99"/>
        <v>-1.0851462833</v>
      </c>
      <c r="I118" s="11">
        <f t="shared" si="100"/>
        <v>272.0648537167</v>
      </c>
      <c r="J118" s="11">
        <f t="shared" si="101"/>
        <v>0.0151168120009523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5.90723111110841</v>
      </c>
      <c r="P118" s="11">
        <f t="shared" si="104"/>
        <v>0.0892985021528021</v>
      </c>
      <c r="Q118" s="16">
        <f t="shared" si="105"/>
        <v>0.0258965656243126</v>
      </c>
      <c r="R118" s="11">
        <f t="shared" si="106"/>
        <v>0.80117865</v>
      </c>
      <c r="S118" s="17">
        <f t="shared" si="107"/>
        <v>0.0323230850251846</v>
      </c>
      <c r="T118" s="3">
        <v>0.27</v>
      </c>
      <c r="U118" s="18">
        <f t="shared" si="108"/>
        <v>0.00872723295679985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0.228095701363506</v>
      </c>
      <c r="AC118" s="25">
        <f t="shared" si="110"/>
        <v>10.2321666666667</v>
      </c>
      <c r="AD118" s="1">
        <f t="shared" si="111"/>
        <v>0.29</v>
      </c>
      <c r="AE118" s="26">
        <f t="shared" si="112"/>
        <v>85.6508333333333</v>
      </c>
      <c r="AF118" s="1">
        <f t="shared" si="113"/>
        <v>1999016.13274328</v>
      </c>
      <c r="AG118" s="1">
        <f>SUM(AF107:AF118)</f>
        <v>26779329.8307418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-6.71766366119355</v>
      </c>
      <c r="E119" s="13">
        <f t="shared" si="114"/>
        <v>-1.0851462833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-4</v>
      </c>
      <c r="E123" s="9"/>
      <c r="F123" s="9"/>
      <c r="G123" s="6">
        <v>1</v>
      </c>
      <c r="H123" s="11">
        <f t="shared" ref="H123:H134" si="116">E124</f>
        <v>-4</v>
      </c>
      <c r="I123" s="11">
        <f t="shared" ref="I123:I134" si="117">H123+273.15</f>
        <v>269.15</v>
      </c>
      <c r="J123" s="11">
        <f t="shared" ref="J123:J134" si="118">EXP(($C$18*(I123-$C$16))/($C$19*I123*$C$16))</f>
        <v>0.0102597002578668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0.00534756096840531</v>
      </c>
      <c r="Q123" s="16">
        <f t="shared" ref="Q123:Q134" si="122">P123*$B$125</f>
        <v>0.00139036585178538</v>
      </c>
      <c r="R123" s="11">
        <f t="shared" ref="R123:R134" si="123">L123*$B$125</f>
        <v>0.1355172</v>
      </c>
      <c r="S123" s="17">
        <f t="shared" ref="S123:S134" si="124">Q123/R123</f>
        <v>0.0102597002578668</v>
      </c>
      <c r="T123" s="3">
        <v>0.01</v>
      </c>
      <c r="U123" s="18">
        <f t="shared" ref="U123:U134" si="125">S123*T123</f>
        <v>0.000102597002578668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0.00559259700257867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>$E$10/12</f>
        <v>1.575</v>
      </c>
      <c r="AX123" s="1">
        <f t="shared" ref="AX123:AX134" si="131">AW123*10000*AV123*0.67*AU123*AT123</f>
        <v>799.766679547965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-7.86063569077419</v>
      </c>
      <c r="E124" s="13">
        <f t="shared" ref="E124:E135" si="132">D123</f>
        <v>-4</v>
      </c>
      <c r="F124" s="9" t="s">
        <v>107</v>
      </c>
      <c r="G124" s="6">
        <v>2</v>
      </c>
      <c r="H124" s="11">
        <f t="shared" si="116"/>
        <v>-7.86063569077419</v>
      </c>
      <c r="I124" s="11">
        <f t="shared" si="117"/>
        <v>265.289364309226</v>
      </c>
      <c r="J124" s="11">
        <f t="shared" si="118"/>
        <v>0.00606036304133612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3">L124+O123-P123-N124</f>
        <v>1.03709243903159</v>
      </c>
      <c r="P124" s="11">
        <f t="shared" si="121"/>
        <v>0.00628515668795621</v>
      </c>
      <c r="Q124" s="16">
        <f t="shared" si="122"/>
        <v>0.00163414073886862</v>
      </c>
      <c r="R124" s="11">
        <f t="shared" si="123"/>
        <v>0.1355172</v>
      </c>
      <c r="S124" s="17">
        <f t="shared" si="124"/>
        <v>0.0120585485744143</v>
      </c>
      <c r="T124" s="3">
        <v>0.01</v>
      </c>
      <c r="U124" s="18">
        <f t="shared" si="125"/>
        <v>0.000120585485744143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0.00561058548574414</v>
      </c>
      <c r="AU124" s="25">
        <f t="shared" si="129"/>
        <v>52.122</v>
      </c>
      <c r="AV124" s="1">
        <f t="shared" si="130"/>
        <v>0.26</v>
      </c>
      <c r="AW124" s="2">
        <f t="shared" ref="AW124:AW134" si="134">$E$10/12</f>
        <v>1.575</v>
      </c>
      <c r="AX124" s="1">
        <f t="shared" si="131"/>
        <v>802.339114043911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-3.25435881914286</v>
      </c>
      <c r="E125" s="13">
        <f t="shared" si="132"/>
        <v>-7.86063569077419</v>
      </c>
      <c r="F125" s="9" t="s">
        <v>107</v>
      </c>
      <c r="G125" s="6">
        <v>3</v>
      </c>
      <c r="H125" s="11">
        <f t="shared" si="116"/>
        <v>-3.25435881914286</v>
      </c>
      <c r="I125" s="11">
        <f t="shared" si="117"/>
        <v>269.895641180857</v>
      </c>
      <c r="J125" s="11">
        <f t="shared" si="118"/>
        <v>0.0113380839276425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3"/>
        <v>1.55202728234364</v>
      </c>
      <c r="P125" s="11">
        <f t="shared" si="121"/>
        <v>0.017597015585203</v>
      </c>
      <c r="Q125" s="16">
        <f t="shared" si="122"/>
        <v>0.00457522405215278</v>
      </c>
      <c r="R125" s="11">
        <f t="shared" si="123"/>
        <v>0.1355172</v>
      </c>
      <c r="S125" s="17">
        <f t="shared" si="124"/>
        <v>0.0337612056045489</v>
      </c>
      <c r="T125" s="3">
        <v>0.01</v>
      </c>
      <c r="U125" s="18">
        <f t="shared" si="125"/>
        <v>0.000337612056045489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0.00582761205604549</v>
      </c>
      <c r="AU125" s="25">
        <f t="shared" si="129"/>
        <v>52.122</v>
      </c>
      <c r="AV125" s="1">
        <f t="shared" si="130"/>
        <v>0.26</v>
      </c>
      <c r="AW125" s="2">
        <f t="shared" si="134"/>
        <v>1.575</v>
      </c>
      <c r="AX125" s="1">
        <f t="shared" si="131"/>
        <v>833.374895707342</v>
      </c>
    </row>
    <row r="126" s="1" customFormat="1" spans="1:50">
      <c r="A126" s="6"/>
      <c r="B126" s="6"/>
      <c r="C126" s="9">
        <v>3</v>
      </c>
      <c r="D126" s="12">
        <v>0.570915240096774</v>
      </c>
      <c r="E126" s="13">
        <f t="shared" si="132"/>
        <v>-3.25435881914286</v>
      </c>
      <c r="F126" s="9" t="s">
        <v>107</v>
      </c>
      <c r="G126" s="6">
        <v>4</v>
      </c>
      <c r="H126" s="11">
        <f t="shared" si="116"/>
        <v>0.570915240096774</v>
      </c>
      <c r="I126" s="11">
        <f t="shared" si="117"/>
        <v>273.720915240097</v>
      </c>
      <c r="J126" s="11">
        <f t="shared" si="118"/>
        <v>0.0187713988970094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3"/>
        <v>2.05565026675844</v>
      </c>
      <c r="P126" s="11">
        <f t="shared" si="121"/>
        <v>0.0385874311500663</v>
      </c>
      <c r="Q126" s="16">
        <f t="shared" si="122"/>
        <v>0.0100327320990172</v>
      </c>
      <c r="R126" s="11">
        <f t="shared" si="123"/>
        <v>0.1355172</v>
      </c>
      <c r="S126" s="17">
        <f t="shared" si="124"/>
        <v>0.0740329057788771</v>
      </c>
      <c r="T126" s="3">
        <v>0.01</v>
      </c>
      <c r="U126" s="18">
        <f t="shared" si="125"/>
        <v>0.000740329057788771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0.00623032905778877</v>
      </c>
      <c r="AU126" s="25">
        <f t="shared" si="129"/>
        <v>52.122</v>
      </c>
      <c r="AV126" s="1">
        <f t="shared" si="130"/>
        <v>0.26</v>
      </c>
      <c r="AW126" s="2">
        <f t="shared" si="134"/>
        <v>1.575</v>
      </c>
      <c r="AX126" s="1">
        <f t="shared" si="131"/>
        <v>890.96524937188</v>
      </c>
    </row>
    <row r="127" s="1" customFormat="1" spans="1:50">
      <c r="A127" s="6"/>
      <c r="B127" s="6"/>
      <c r="C127" s="9">
        <v>4</v>
      </c>
      <c r="D127" s="12">
        <v>8.296823695</v>
      </c>
      <c r="E127" s="13">
        <f t="shared" si="132"/>
        <v>0.570915240096774</v>
      </c>
      <c r="F127" s="9" t="s">
        <v>107</v>
      </c>
      <c r="G127" s="6">
        <v>5</v>
      </c>
      <c r="H127" s="11">
        <f t="shared" si="116"/>
        <v>8.296823695</v>
      </c>
      <c r="I127" s="11">
        <f t="shared" si="117"/>
        <v>281.446823695</v>
      </c>
      <c r="J127" s="11">
        <f t="shared" si="118"/>
        <v>0.0498395605715641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1.91620969382795</v>
      </c>
      <c r="O127" s="11">
        <f t="shared" si="133"/>
        <v>0.622073141780418</v>
      </c>
      <c r="P127" s="11">
        <f t="shared" si="121"/>
        <v>0.0310038520297084</v>
      </c>
      <c r="Q127" s="16">
        <f t="shared" si="122"/>
        <v>0.00806100152772418</v>
      </c>
      <c r="R127" s="11">
        <f t="shared" si="123"/>
        <v>0.1355172</v>
      </c>
      <c r="S127" s="17">
        <f t="shared" si="124"/>
        <v>0.059483235542973</v>
      </c>
      <c r="T127" s="3">
        <v>0.01</v>
      </c>
      <c r="U127" s="18">
        <f t="shared" si="125"/>
        <v>0.00059483235542973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0.001</v>
      </c>
      <c r="AF127" s="3">
        <v>0.49</v>
      </c>
      <c r="AG127" s="18">
        <f t="shared" si="126"/>
        <v>0.00049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0.00608483235542973</v>
      </c>
      <c r="AU127" s="25">
        <f t="shared" si="129"/>
        <v>52.122</v>
      </c>
      <c r="AV127" s="1">
        <f t="shared" si="130"/>
        <v>0.26</v>
      </c>
      <c r="AW127" s="2">
        <f t="shared" si="134"/>
        <v>1.575</v>
      </c>
      <c r="AX127" s="1">
        <f t="shared" si="131"/>
        <v>870.15856251831</v>
      </c>
    </row>
    <row r="128" s="1" customFormat="1" spans="1:50">
      <c r="A128" s="6"/>
      <c r="B128" s="6"/>
      <c r="C128" s="9">
        <v>5</v>
      </c>
      <c r="D128" s="12">
        <v>13.9464687702581</v>
      </c>
      <c r="E128" s="13">
        <f t="shared" si="132"/>
        <v>8.296823695</v>
      </c>
      <c r="F128" s="9" t="s">
        <v>109</v>
      </c>
      <c r="G128" s="6">
        <v>6</v>
      </c>
      <c r="H128" s="11">
        <f t="shared" si="116"/>
        <v>13.9464687702581</v>
      </c>
      <c r="I128" s="11">
        <f t="shared" si="117"/>
        <v>287.096468770258</v>
      </c>
      <c r="J128" s="11">
        <f t="shared" si="118"/>
        <v>0.0984548794874212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3"/>
        <v>1.11228928975071</v>
      </c>
      <c r="P128" s="11">
        <f t="shared" si="121"/>
        <v>0.109510307977555</v>
      </c>
      <c r="Q128" s="16">
        <f t="shared" si="122"/>
        <v>0.0284726800741644</v>
      </c>
      <c r="R128" s="11">
        <f t="shared" si="123"/>
        <v>0.1355172</v>
      </c>
      <c r="S128" s="17">
        <f t="shared" si="124"/>
        <v>0.210103810248178</v>
      </c>
      <c r="T128" s="3">
        <v>0.01</v>
      </c>
      <c r="U128" s="18">
        <f t="shared" si="125"/>
        <v>0.00210103810248178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0.0120510381024818</v>
      </c>
      <c r="AU128" s="25">
        <f t="shared" si="129"/>
        <v>52.122</v>
      </c>
      <c r="AV128" s="1">
        <f t="shared" si="130"/>
        <v>0.26</v>
      </c>
      <c r="AW128" s="2">
        <f t="shared" si="134"/>
        <v>1.575</v>
      </c>
      <c r="AX128" s="1">
        <f t="shared" si="131"/>
        <v>1723.35298321762</v>
      </c>
    </row>
    <row r="129" s="1" customFormat="1" spans="1:50">
      <c r="A129" s="6"/>
      <c r="B129" s="6"/>
      <c r="C129" s="9">
        <v>6</v>
      </c>
      <c r="D129" s="12">
        <v>17.8332411956667</v>
      </c>
      <c r="E129" s="13">
        <f t="shared" si="132"/>
        <v>13.9464687702581</v>
      </c>
      <c r="F129" s="9" t="s">
        <v>107</v>
      </c>
      <c r="G129" s="6">
        <v>7</v>
      </c>
      <c r="H129" s="11">
        <f t="shared" si="116"/>
        <v>17.8332411956667</v>
      </c>
      <c r="I129" s="11">
        <f t="shared" si="117"/>
        <v>290.983241195667</v>
      </c>
      <c r="J129" s="11">
        <f t="shared" si="118"/>
        <v>0.154873659100444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3"/>
        <v>1.52399898177315</v>
      </c>
      <c r="P129" s="11">
        <f t="shared" si="121"/>
        <v>0.236027298772559</v>
      </c>
      <c r="Q129" s="16">
        <f t="shared" si="122"/>
        <v>0.0613670976808654</v>
      </c>
      <c r="R129" s="11">
        <f t="shared" si="123"/>
        <v>0.1355172</v>
      </c>
      <c r="S129" s="17">
        <f t="shared" si="124"/>
        <v>0.452836228027626</v>
      </c>
      <c r="T129" s="3">
        <v>0.01</v>
      </c>
      <c r="U129" s="18">
        <f t="shared" si="125"/>
        <v>0.00452836228027626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0.0144783622802763</v>
      </c>
      <c r="AU129" s="25">
        <f t="shared" si="129"/>
        <v>52.122</v>
      </c>
      <c r="AV129" s="1">
        <f t="shared" si="130"/>
        <v>0.26</v>
      </c>
      <c r="AW129" s="2">
        <f t="shared" si="134"/>
        <v>1.575</v>
      </c>
      <c r="AX129" s="1">
        <f t="shared" si="131"/>
        <v>2070.47132501233</v>
      </c>
    </row>
    <row r="130" s="1" customFormat="1" spans="1:50">
      <c r="A130" s="6"/>
      <c r="B130" s="6"/>
      <c r="C130" s="9">
        <v>7</v>
      </c>
      <c r="D130" s="12">
        <v>21.2150425129032</v>
      </c>
      <c r="E130" s="13">
        <f t="shared" si="132"/>
        <v>17.8332411956667</v>
      </c>
      <c r="F130" s="9" t="s">
        <v>107</v>
      </c>
      <c r="G130" s="6">
        <v>8</v>
      </c>
      <c r="H130" s="11">
        <f t="shared" si="116"/>
        <v>21.2150425129032</v>
      </c>
      <c r="I130" s="11">
        <f t="shared" si="117"/>
        <v>294.365042512903</v>
      </c>
      <c r="J130" s="11">
        <f t="shared" si="118"/>
        <v>0.227473313664376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3"/>
        <v>1.8091916830006</v>
      </c>
      <c r="P130" s="11">
        <f t="shared" si="121"/>
        <v>0.411542827186176</v>
      </c>
      <c r="Q130" s="16">
        <f t="shared" si="122"/>
        <v>0.107001135068406</v>
      </c>
      <c r="R130" s="11">
        <f t="shared" si="123"/>
        <v>0.1355172</v>
      </c>
      <c r="S130" s="17">
        <f t="shared" si="124"/>
        <v>0.789576046940209</v>
      </c>
      <c r="T130" s="3">
        <v>0.01</v>
      </c>
      <c r="U130" s="18">
        <f t="shared" si="125"/>
        <v>0.00789576046940209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0.0178457604694021</v>
      </c>
      <c r="AU130" s="25">
        <f t="shared" si="129"/>
        <v>52.122</v>
      </c>
      <c r="AV130" s="1">
        <f t="shared" si="130"/>
        <v>0.26</v>
      </c>
      <c r="AW130" s="2">
        <f t="shared" si="134"/>
        <v>1.575</v>
      </c>
      <c r="AX130" s="1">
        <f t="shared" si="131"/>
        <v>2552.02450454435</v>
      </c>
    </row>
    <row r="131" s="1" customFormat="1" spans="1:50">
      <c r="A131" s="6"/>
      <c r="B131" s="6"/>
      <c r="C131" s="9">
        <v>8</v>
      </c>
      <c r="D131" s="12">
        <v>18.2517684980645</v>
      </c>
      <c r="E131" s="13">
        <f t="shared" si="132"/>
        <v>21.2150425129032</v>
      </c>
      <c r="F131" s="9" t="s">
        <v>107</v>
      </c>
      <c r="G131" s="6">
        <v>9</v>
      </c>
      <c r="H131" s="11">
        <f t="shared" si="116"/>
        <v>18.2517684980645</v>
      </c>
      <c r="I131" s="11">
        <f t="shared" si="117"/>
        <v>291.401768498064</v>
      </c>
      <c r="J131" s="11">
        <f t="shared" si="118"/>
        <v>0.162498569491597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3"/>
        <v>1.91886885581442</v>
      </c>
      <c r="P131" s="11">
        <f t="shared" si="121"/>
        <v>0.311813444111821</v>
      </c>
      <c r="Q131" s="16">
        <f t="shared" si="122"/>
        <v>0.0810714954690735</v>
      </c>
      <c r="R131" s="11">
        <f t="shared" si="123"/>
        <v>0.1355172</v>
      </c>
      <c r="S131" s="17">
        <f t="shared" si="124"/>
        <v>0.598237681040293</v>
      </c>
      <c r="T131" s="3">
        <v>0.01</v>
      </c>
      <c r="U131" s="18">
        <f t="shared" si="125"/>
        <v>0.00598237681040293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6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0.0114723768104029</v>
      </c>
      <c r="AU131" s="25">
        <f t="shared" si="129"/>
        <v>52.122</v>
      </c>
      <c r="AV131" s="1">
        <f t="shared" si="130"/>
        <v>0.26</v>
      </c>
      <c r="AW131" s="2">
        <f t="shared" si="134"/>
        <v>1.575</v>
      </c>
      <c r="AX131" s="1">
        <f t="shared" si="131"/>
        <v>1640.6017998344</v>
      </c>
    </row>
    <row r="132" s="1" customFormat="1" spans="1:50">
      <c r="A132" s="6"/>
      <c r="B132" s="6"/>
      <c r="C132" s="9">
        <v>9</v>
      </c>
      <c r="D132" s="12">
        <v>14.3215293949</v>
      </c>
      <c r="E132" s="13">
        <f t="shared" si="132"/>
        <v>18.2517684980645</v>
      </c>
      <c r="F132" s="9" t="s">
        <v>107</v>
      </c>
      <c r="G132" s="6">
        <v>10</v>
      </c>
      <c r="H132" s="11">
        <f t="shared" si="116"/>
        <v>14.3215293949</v>
      </c>
      <c r="I132" s="11">
        <f t="shared" si="117"/>
        <v>287.4715293949</v>
      </c>
      <c r="J132" s="11">
        <f t="shared" si="118"/>
        <v>0.102909139567691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3"/>
        <v>2.1282754117026</v>
      </c>
      <c r="P132" s="11">
        <f t="shared" si="121"/>
        <v>0.219018991381389</v>
      </c>
      <c r="Q132" s="16">
        <f t="shared" si="122"/>
        <v>0.056944937759161</v>
      </c>
      <c r="R132" s="11">
        <f t="shared" si="123"/>
        <v>0.1355172</v>
      </c>
      <c r="S132" s="17">
        <f t="shared" si="124"/>
        <v>0.420204503628772</v>
      </c>
      <c r="T132" s="3">
        <v>0.01</v>
      </c>
      <c r="U132" s="18">
        <f t="shared" si="125"/>
        <v>0.00420204503628772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0.00969204503628772</v>
      </c>
      <c r="AU132" s="25">
        <f t="shared" si="129"/>
        <v>52.122</v>
      </c>
      <c r="AV132" s="1">
        <f t="shared" si="130"/>
        <v>0.26</v>
      </c>
      <c r="AW132" s="2">
        <f t="shared" si="134"/>
        <v>1.575</v>
      </c>
      <c r="AX132" s="1">
        <f t="shared" si="131"/>
        <v>1386.00629960055</v>
      </c>
    </row>
    <row r="133" s="1" customFormat="1" spans="1:50">
      <c r="A133" s="6"/>
      <c r="B133" s="6"/>
      <c r="C133" s="9">
        <v>10</v>
      </c>
      <c r="D133" s="12">
        <v>6.10247177274193</v>
      </c>
      <c r="E133" s="13">
        <f t="shared" si="132"/>
        <v>14.3215293949</v>
      </c>
      <c r="F133" s="9" t="s">
        <v>107</v>
      </c>
      <c r="G133" s="6">
        <v>11</v>
      </c>
      <c r="H133" s="11">
        <f t="shared" si="116"/>
        <v>6.10247177274193</v>
      </c>
      <c r="I133" s="11">
        <f t="shared" si="117"/>
        <v>279.252471772742</v>
      </c>
      <c r="J133" s="11">
        <f t="shared" si="118"/>
        <v>0.0379761935431521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1.81379359930515</v>
      </c>
      <c r="O133" s="11">
        <f t="shared" si="133"/>
        <v>0.61668282101606</v>
      </c>
      <c r="P133" s="11">
        <f t="shared" si="121"/>
        <v>0.0234192661656429</v>
      </c>
      <c r="Q133" s="16">
        <f t="shared" si="122"/>
        <v>0.00608900920306716</v>
      </c>
      <c r="R133" s="11">
        <f t="shared" si="123"/>
        <v>0.1355172</v>
      </c>
      <c r="S133" s="17">
        <f t="shared" si="124"/>
        <v>0.0449316337931064</v>
      </c>
      <c r="T133" s="3">
        <v>0.01</v>
      </c>
      <c r="U133" s="18">
        <f t="shared" si="125"/>
        <v>0.000449316337931064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0.00593931633793106</v>
      </c>
      <c r="AU133" s="25">
        <f t="shared" si="129"/>
        <v>52.122</v>
      </c>
      <c r="AV133" s="1">
        <f t="shared" si="130"/>
        <v>0.26</v>
      </c>
      <c r="AW133" s="2">
        <f t="shared" si="134"/>
        <v>1.575</v>
      </c>
      <c r="AX133" s="1">
        <f t="shared" si="131"/>
        <v>849.349113512366</v>
      </c>
    </row>
    <row r="134" s="1" customFormat="1" spans="1:51">
      <c r="A134" s="6"/>
      <c r="B134" s="6"/>
      <c r="C134" s="9">
        <v>11</v>
      </c>
      <c r="D134" s="12">
        <v>-1.0851462833</v>
      </c>
      <c r="E134" s="13">
        <f t="shared" si="132"/>
        <v>6.10247177274193</v>
      </c>
      <c r="F134" s="9" t="s">
        <v>109</v>
      </c>
      <c r="G134" s="6">
        <v>12</v>
      </c>
      <c r="H134" s="11">
        <f t="shared" si="116"/>
        <v>-1.0851462833</v>
      </c>
      <c r="I134" s="11">
        <f t="shared" si="117"/>
        <v>272.0648537167</v>
      </c>
      <c r="J134" s="11">
        <f t="shared" si="118"/>
        <v>0.0151168120009523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3"/>
        <v>1.11448355485042</v>
      </c>
      <c r="P134" s="11">
        <f t="shared" si="121"/>
        <v>0.0168474383768267</v>
      </c>
      <c r="Q134" s="16">
        <f t="shared" si="122"/>
        <v>0.00438033397797495</v>
      </c>
      <c r="R134" s="11">
        <f t="shared" si="123"/>
        <v>0.1355172</v>
      </c>
      <c r="S134" s="17">
        <f t="shared" si="124"/>
        <v>0.0323230850251846</v>
      </c>
      <c r="T134" s="3">
        <v>0.01</v>
      </c>
      <c r="U134" s="18">
        <f t="shared" si="125"/>
        <v>0.000323230850251846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0.00581323085025185</v>
      </c>
      <c r="AU134" s="25">
        <f t="shared" si="129"/>
        <v>52.122</v>
      </c>
      <c r="AV134" s="1">
        <f t="shared" si="130"/>
        <v>0.26</v>
      </c>
      <c r="AW134" s="2">
        <f t="shared" si="134"/>
        <v>1.575</v>
      </c>
      <c r="AX134" s="1">
        <f t="shared" si="131"/>
        <v>831.318318199581</v>
      </c>
      <c r="AY134" s="1">
        <f>SUM(AX123:AX134)</f>
        <v>15249.7288451106</v>
      </c>
    </row>
    <row r="135" s="1" customFormat="1" spans="1:46">
      <c r="A135" s="6"/>
      <c r="B135" s="6"/>
      <c r="C135" s="9">
        <v>12</v>
      </c>
      <c r="D135" s="12">
        <v>-6.71766366119355</v>
      </c>
      <c r="E135" s="13">
        <f t="shared" si="132"/>
        <v>-1.0851462833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-4</v>
      </c>
      <c r="E139" s="9"/>
      <c r="F139" s="9"/>
      <c r="G139" s="6">
        <v>1</v>
      </c>
      <c r="H139" s="11">
        <f t="shared" ref="H139:H150" si="135">E140</f>
        <v>-4</v>
      </c>
      <c r="I139" s="11">
        <f t="shared" ref="I139:I150" si="136">H139+273.15</f>
        <v>269.15</v>
      </c>
      <c r="J139" s="11">
        <f t="shared" ref="J139:J150" si="137">EXP(($C$18*(I139-$C$16))/($C$19*I139*$C$16))</f>
        <v>0.0102597002578668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0.00292093666341466</v>
      </c>
      <c r="Q139" s="16">
        <f t="shared" ref="Q139:Q150" si="141">P139*$B$125</f>
        <v>0.000759443532487813</v>
      </c>
      <c r="R139" s="11">
        <f t="shared" ref="R139:R150" si="142">L139*$B$125</f>
        <v>0.074022</v>
      </c>
      <c r="S139" s="17">
        <f t="shared" ref="S139:S150" si="143">Q139/R139</f>
        <v>0.0102597002578668</v>
      </c>
      <c r="T139" s="3">
        <v>0.01</v>
      </c>
      <c r="U139" s="18">
        <f t="shared" ref="U139:U150" si="144">S139*T139</f>
        <v>0.000102597002578668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0.00559259700257867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>$E$11/12</f>
        <v>8.45833333333333</v>
      </c>
      <c r="AX139" s="1">
        <f t="shared" ref="AX139:AX150" si="150">AW139*10000*AV139*0.67*AU139*AT139</f>
        <v>2346.0320431807</v>
      </c>
      <c r="AZ139" s="2">
        <f>$E$12/12</f>
        <v>3.56666666666667</v>
      </c>
      <c r="BA139" s="1">
        <f t="shared" ref="BA139:BA150" si="151">AZ139*10000*AV139*0.67*AU139*AT139</f>
        <v>989.262772888017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-7.86063569077419</v>
      </c>
      <c r="E140" s="13">
        <f t="shared" ref="E140:E151" si="152">D139</f>
        <v>-4</v>
      </c>
      <c r="F140" s="9" t="s">
        <v>107</v>
      </c>
      <c r="G140" s="6">
        <v>2</v>
      </c>
      <c r="H140" s="11">
        <f t="shared" si="135"/>
        <v>-7.86063569077419</v>
      </c>
      <c r="I140" s="11">
        <f t="shared" si="136"/>
        <v>265.289364309226</v>
      </c>
      <c r="J140" s="11">
        <f t="shared" si="137"/>
        <v>0.00606036304133612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3">L140+O139-P139-N140</f>
        <v>0.566479063336585</v>
      </c>
      <c r="P140" s="11">
        <f t="shared" si="140"/>
        <v>0.00343306877913575</v>
      </c>
      <c r="Q140" s="16">
        <f t="shared" si="141"/>
        <v>0.000892597882575294</v>
      </c>
      <c r="R140" s="11">
        <f t="shared" si="142"/>
        <v>0.074022</v>
      </c>
      <c r="S140" s="17">
        <f t="shared" si="143"/>
        <v>0.0120585485744143</v>
      </c>
      <c r="T140" s="3">
        <v>0.01</v>
      </c>
      <c r="U140" s="18">
        <f t="shared" si="144"/>
        <v>0.000120585485744143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0.00561058548574414</v>
      </c>
      <c r="AU140" s="25">
        <f t="shared" si="148"/>
        <v>28.47</v>
      </c>
      <c r="AV140" s="1">
        <f t="shared" si="149"/>
        <v>0.26</v>
      </c>
      <c r="AW140" s="2">
        <f t="shared" ref="AW140:AW150" si="154">$E$11/12</f>
        <v>8.45833333333333</v>
      </c>
      <c r="AX140" s="1">
        <f t="shared" si="150"/>
        <v>2353.57801116211</v>
      </c>
      <c r="AZ140" s="2">
        <f t="shared" ref="AZ140:AZ150" si="155">$E$12/12</f>
        <v>3.56666666666667</v>
      </c>
      <c r="BA140" s="1">
        <f t="shared" si="151"/>
        <v>992.444718007274</v>
      </c>
    </row>
    <row r="141" s="1" customFormat="1" spans="1:53">
      <c r="A141" s="6" t="s">
        <v>70</v>
      </c>
      <c r="B141" s="6">
        <f>G11</f>
        <v>0.33</v>
      </c>
      <c r="C141" s="9">
        <v>2</v>
      </c>
      <c r="D141" s="12">
        <v>-3.25435881914286</v>
      </c>
      <c r="E141" s="13">
        <f t="shared" si="152"/>
        <v>-7.86063569077419</v>
      </c>
      <c r="F141" s="9" t="s">
        <v>107</v>
      </c>
      <c r="G141" s="6">
        <v>3</v>
      </c>
      <c r="H141" s="11">
        <f t="shared" si="135"/>
        <v>-3.25435881914286</v>
      </c>
      <c r="I141" s="11">
        <f t="shared" si="136"/>
        <v>269.895641180857</v>
      </c>
      <c r="J141" s="11">
        <f t="shared" si="137"/>
        <v>0.0113380839276425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3"/>
        <v>0.84774599455745</v>
      </c>
      <c r="P141" s="11">
        <f t="shared" si="140"/>
        <v>0.00961181523561509</v>
      </c>
      <c r="Q141" s="16">
        <f t="shared" si="141"/>
        <v>0.00249907196125992</v>
      </c>
      <c r="R141" s="11">
        <f t="shared" si="142"/>
        <v>0.074022</v>
      </c>
      <c r="S141" s="17">
        <f t="shared" si="143"/>
        <v>0.0337612056045489</v>
      </c>
      <c r="T141" s="3">
        <v>0.01</v>
      </c>
      <c r="U141" s="18">
        <f t="shared" si="144"/>
        <v>0.000337612056045489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0.00582761205604549</v>
      </c>
      <c r="AU141" s="25">
        <f t="shared" si="148"/>
        <v>28.47</v>
      </c>
      <c r="AV141" s="1">
        <f t="shared" si="149"/>
        <v>0.26</v>
      </c>
      <c r="AW141" s="2">
        <f t="shared" si="154"/>
        <v>8.45833333333333</v>
      </c>
      <c r="AX141" s="1">
        <f t="shared" si="150"/>
        <v>2444.61823592957</v>
      </c>
      <c r="AZ141" s="2">
        <f t="shared" si="155"/>
        <v>3.56666666666667</v>
      </c>
      <c r="BA141" s="1">
        <f t="shared" si="151"/>
        <v>1030.83409357424</v>
      </c>
    </row>
    <row r="142" s="1" customFormat="1" spans="1:53">
      <c r="A142" s="6"/>
      <c r="B142" s="6"/>
      <c r="C142" s="9">
        <v>3</v>
      </c>
      <c r="D142" s="12">
        <v>0.570915240096774</v>
      </c>
      <c r="E142" s="13">
        <f t="shared" si="152"/>
        <v>-3.25435881914286</v>
      </c>
      <c r="F142" s="9" t="s">
        <v>107</v>
      </c>
      <c r="G142" s="6">
        <v>4</v>
      </c>
      <c r="H142" s="11">
        <f t="shared" si="135"/>
        <v>0.570915240096774</v>
      </c>
      <c r="I142" s="11">
        <f t="shared" si="136"/>
        <v>273.720915240097</v>
      </c>
      <c r="J142" s="11">
        <f t="shared" si="137"/>
        <v>0.0187713988970094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3"/>
        <v>1.12283417932183</v>
      </c>
      <c r="P142" s="11">
        <f t="shared" si="140"/>
        <v>0.0210771682752463</v>
      </c>
      <c r="Q142" s="16">
        <f t="shared" si="141"/>
        <v>0.00548006375156404</v>
      </c>
      <c r="R142" s="11">
        <f t="shared" si="142"/>
        <v>0.074022</v>
      </c>
      <c r="S142" s="17">
        <f t="shared" si="143"/>
        <v>0.0740329057788771</v>
      </c>
      <c r="T142" s="3">
        <v>0.01</v>
      </c>
      <c r="U142" s="18">
        <f t="shared" si="144"/>
        <v>0.000740329057788771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0.00623032905778877</v>
      </c>
      <c r="AU142" s="25">
        <f t="shared" si="148"/>
        <v>28.47</v>
      </c>
      <c r="AV142" s="1">
        <f t="shared" si="149"/>
        <v>0.26</v>
      </c>
      <c r="AW142" s="2">
        <f t="shared" si="154"/>
        <v>8.45833333333333</v>
      </c>
      <c r="AX142" s="1">
        <f t="shared" si="150"/>
        <v>2613.55352484593</v>
      </c>
      <c r="AZ142" s="2">
        <f t="shared" si="155"/>
        <v>3.56666666666667</v>
      </c>
      <c r="BA142" s="1">
        <f t="shared" si="151"/>
        <v>1102.06986072321</v>
      </c>
    </row>
    <row r="143" s="1" customFormat="1" spans="1:53">
      <c r="A143" s="6"/>
      <c r="B143" s="6"/>
      <c r="C143" s="9">
        <v>4</v>
      </c>
      <c r="D143" s="12">
        <v>8.296823695</v>
      </c>
      <c r="E143" s="13">
        <f t="shared" si="152"/>
        <v>0.570915240096774</v>
      </c>
      <c r="F143" s="9" t="s">
        <v>107</v>
      </c>
      <c r="G143" s="6">
        <v>5</v>
      </c>
      <c r="H143" s="11">
        <f t="shared" si="135"/>
        <v>8.296823695</v>
      </c>
      <c r="I143" s="11">
        <f t="shared" si="136"/>
        <v>281.446823695</v>
      </c>
      <c r="J143" s="11">
        <f t="shared" si="137"/>
        <v>0.0498395605715641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1.04666916049426</v>
      </c>
      <c r="O143" s="11">
        <f t="shared" si="153"/>
        <v>0.339787850552329</v>
      </c>
      <c r="P143" s="11">
        <f t="shared" si="140"/>
        <v>0.0169348771590844</v>
      </c>
      <c r="Q143" s="16">
        <f t="shared" si="141"/>
        <v>0.00440306806136194</v>
      </c>
      <c r="R143" s="11">
        <f t="shared" si="142"/>
        <v>0.074022</v>
      </c>
      <c r="S143" s="17">
        <f t="shared" si="143"/>
        <v>0.0594832355429729</v>
      </c>
      <c r="T143" s="3">
        <v>0.01</v>
      </c>
      <c r="U143" s="18">
        <f t="shared" si="144"/>
        <v>0.000594832355429729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0.001</v>
      </c>
      <c r="AF143" s="3">
        <v>0.49</v>
      </c>
      <c r="AG143" s="18">
        <f t="shared" si="145"/>
        <v>0.00049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0.00608483235542973</v>
      </c>
      <c r="AU143" s="25">
        <f t="shared" si="148"/>
        <v>28.47</v>
      </c>
      <c r="AV143" s="1">
        <f t="shared" si="149"/>
        <v>0.26</v>
      </c>
      <c r="AW143" s="2">
        <f t="shared" si="154"/>
        <v>8.45833333333333</v>
      </c>
      <c r="AX143" s="1">
        <f t="shared" si="150"/>
        <v>2552.51928158577</v>
      </c>
      <c r="AZ143" s="2">
        <f t="shared" si="155"/>
        <v>3.56666666666667</v>
      </c>
      <c r="BA143" s="1">
        <f t="shared" si="151"/>
        <v>1076.33325371301</v>
      </c>
    </row>
    <row r="144" s="1" customFormat="1" spans="1:53">
      <c r="A144" s="6"/>
      <c r="B144" s="6"/>
      <c r="C144" s="9">
        <v>5</v>
      </c>
      <c r="D144" s="12">
        <v>13.9464687702581</v>
      </c>
      <c r="E144" s="13">
        <f t="shared" si="152"/>
        <v>8.296823695</v>
      </c>
      <c r="F144" s="9" t="s">
        <v>109</v>
      </c>
      <c r="G144" s="6">
        <v>6</v>
      </c>
      <c r="H144" s="11">
        <f t="shared" si="135"/>
        <v>13.9464687702581</v>
      </c>
      <c r="I144" s="11">
        <f t="shared" si="136"/>
        <v>287.096468770258</v>
      </c>
      <c r="J144" s="11">
        <f t="shared" si="137"/>
        <v>0.0984548794874212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3"/>
        <v>0.607552973393245</v>
      </c>
      <c r="P144" s="11">
        <f t="shared" si="140"/>
        <v>0.0598165547776564</v>
      </c>
      <c r="Q144" s="16">
        <f t="shared" si="141"/>
        <v>0.0155523042421907</v>
      </c>
      <c r="R144" s="11">
        <f t="shared" si="142"/>
        <v>0.074022</v>
      </c>
      <c r="S144" s="17">
        <f t="shared" si="143"/>
        <v>0.210103810248178</v>
      </c>
      <c r="T144" s="3">
        <v>0.01</v>
      </c>
      <c r="U144" s="18">
        <f t="shared" si="144"/>
        <v>0.00210103810248178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0.0120510381024818</v>
      </c>
      <c r="AU144" s="25">
        <f t="shared" si="148"/>
        <v>28.47</v>
      </c>
      <c r="AV144" s="1">
        <f t="shared" si="149"/>
        <v>0.26</v>
      </c>
      <c r="AW144" s="2">
        <f t="shared" si="154"/>
        <v>8.45833333333333</v>
      </c>
      <c r="AX144" s="1">
        <f t="shared" si="150"/>
        <v>5055.27602453348</v>
      </c>
      <c r="AZ144" s="2">
        <f t="shared" si="155"/>
        <v>3.56666666666667</v>
      </c>
      <c r="BA144" s="1">
        <f t="shared" si="151"/>
        <v>2131.68289507422</v>
      </c>
    </row>
    <row r="145" s="1" customFormat="1" spans="1:53">
      <c r="A145" s="6"/>
      <c r="B145" s="6"/>
      <c r="C145" s="9">
        <v>6</v>
      </c>
      <c r="D145" s="12">
        <v>17.8332411956667</v>
      </c>
      <c r="E145" s="13">
        <f t="shared" si="152"/>
        <v>13.9464687702581</v>
      </c>
      <c r="F145" s="9" t="s">
        <v>107</v>
      </c>
      <c r="G145" s="6">
        <v>7</v>
      </c>
      <c r="H145" s="11">
        <f t="shared" si="135"/>
        <v>17.8332411956667</v>
      </c>
      <c r="I145" s="11">
        <f t="shared" si="136"/>
        <v>290.983241195667</v>
      </c>
      <c r="J145" s="11">
        <f t="shared" si="137"/>
        <v>0.154873659100444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3"/>
        <v>0.832436418615589</v>
      </c>
      <c r="P145" s="11">
        <f t="shared" si="140"/>
        <v>0.128922474119465</v>
      </c>
      <c r="Q145" s="16">
        <f t="shared" si="141"/>
        <v>0.0335198432710609</v>
      </c>
      <c r="R145" s="11">
        <f t="shared" si="142"/>
        <v>0.074022</v>
      </c>
      <c r="S145" s="17">
        <f t="shared" si="143"/>
        <v>0.452836228027626</v>
      </c>
      <c r="T145" s="3">
        <v>0.01</v>
      </c>
      <c r="U145" s="18">
        <f t="shared" si="144"/>
        <v>0.00452836228027626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5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0.0144783622802763</v>
      </c>
      <c r="AU145" s="25">
        <f t="shared" si="148"/>
        <v>28.47</v>
      </c>
      <c r="AV145" s="1">
        <f t="shared" si="149"/>
        <v>0.26</v>
      </c>
      <c r="AW145" s="2">
        <f t="shared" si="154"/>
        <v>8.45833333333333</v>
      </c>
      <c r="AX145" s="1">
        <f t="shared" si="150"/>
        <v>6073.51143424875</v>
      </c>
      <c r="AZ145" s="2">
        <f t="shared" si="155"/>
        <v>3.56666666666667</v>
      </c>
      <c r="BA145" s="1">
        <f t="shared" si="151"/>
        <v>2561.04718606745</v>
      </c>
    </row>
    <row r="146" s="1" customFormat="1" spans="1:53">
      <c r="A146" s="6"/>
      <c r="B146" s="6"/>
      <c r="C146" s="9">
        <v>7</v>
      </c>
      <c r="D146" s="12">
        <v>21.2150425129032</v>
      </c>
      <c r="E146" s="13">
        <f t="shared" si="152"/>
        <v>17.8332411956667</v>
      </c>
      <c r="F146" s="9" t="s">
        <v>107</v>
      </c>
      <c r="G146" s="6">
        <v>8</v>
      </c>
      <c r="H146" s="11">
        <f t="shared" si="135"/>
        <v>21.2150425129032</v>
      </c>
      <c r="I146" s="11">
        <f t="shared" si="136"/>
        <v>294.365042512903</v>
      </c>
      <c r="J146" s="11">
        <f t="shared" si="137"/>
        <v>0.227473313664376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3"/>
        <v>0.988213944496123</v>
      </c>
      <c r="P146" s="11">
        <f t="shared" si="140"/>
        <v>0.224792300563877</v>
      </c>
      <c r="Q146" s="16">
        <f t="shared" si="141"/>
        <v>0.0584459981466081</v>
      </c>
      <c r="R146" s="11">
        <f t="shared" si="142"/>
        <v>0.074022</v>
      </c>
      <c r="S146" s="17">
        <f t="shared" si="143"/>
        <v>0.789576046940209</v>
      </c>
      <c r="T146" s="3">
        <v>0.01</v>
      </c>
      <c r="U146" s="18">
        <f t="shared" si="144"/>
        <v>0.00789576046940209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5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0.0178457604694021</v>
      </c>
      <c r="AU146" s="25">
        <f t="shared" si="148"/>
        <v>28.47</v>
      </c>
      <c r="AV146" s="1">
        <f t="shared" si="149"/>
        <v>0.26</v>
      </c>
      <c r="AW146" s="2">
        <f t="shared" si="154"/>
        <v>8.45833333333333</v>
      </c>
      <c r="AX146" s="1">
        <f t="shared" si="150"/>
        <v>7486.09740284174</v>
      </c>
      <c r="AZ146" s="2">
        <f t="shared" si="155"/>
        <v>3.56666666666667</v>
      </c>
      <c r="BA146" s="1">
        <f t="shared" si="151"/>
        <v>3156.69920041011</v>
      </c>
    </row>
    <row r="147" s="1" customFormat="1" spans="1:53">
      <c r="A147" s="6"/>
      <c r="B147" s="6"/>
      <c r="C147" s="9">
        <v>8</v>
      </c>
      <c r="D147" s="12">
        <v>18.2517684980645</v>
      </c>
      <c r="E147" s="13">
        <f t="shared" si="152"/>
        <v>21.2150425129032</v>
      </c>
      <c r="F147" s="9" t="s">
        <v>107</v>
      </c>
      <c r="G147" s="6">
        <v>9</v>
      </c>
      <c r="H147" s="11">
        <f t="shared" si="135"/>
        <v>18.2517684980645</v>
      </c>
      <c r="I147" s="11">
        <f t="shared" si="136"/>
        <v>291.401768498064</v>
      </c>
      <c r="J147" s="11">
        <f t="shared" si="137"/>
        <v>0.162498569491597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3"/>
        <v>1.04812164393225</v>
      </c>
      <c r="P147" s="11">
        <f t="shared" si="140"/>
        <v>0.170318267792171</v>
      </c>
      <c r="Q147" s="16">
        <f t="shared" si="141"/>
        <v>0.0442827496259645</v>
      </c>
      <c r="R147" s="11">
        <f t="shared" si="142"/>
        <v>0.074022</v>
      </c>
      <c r="S147" s="17">
        <f t="shared" si="143"/>
        <v>0.598237681040293</v>
      </c>
      <c r="T147" s="3">
        <v>0.01</v>
      </c>
      <c r="U147" s="18">
        <f t="shared" si="144"/>
        <v>0.00598237681040293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0.001</v>
      </c>
      <c r="AF147" s="3">
        <v>0.49</v>
      </c>
      <c r="AG147" s="18">
        <f t="shared" si="145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0.0114723768104029</v>
      </c>
      <c r="AU147" s="25">
        <f t="shared" si="148"/>
        <v>28.47</v>
      </c>
      <c r="AV147" s="1">
        <f t="shared" si="149"/>
        <v>0.26</v>
      </c>
      <c r="AW147" s="2">
        <f t="shared" si="154"/>
        <v>8.45833333333333</v>
      </c>
      <c r="AX147" s="1">
        <f t="shared" si="150"/>
        <v>4812.53406891977</v>
      </c>
      <c r="AZ147" s="2">
        <f t="shared" si="155"/>
        <v>3.56666666666667</v>
      </c>
      <c r="BA147" s="1">
        <f t="shared" si="151"/>
        <v>2029.32471083513</v>
      </c>
    </row>
    <row r="148" s="1" customFormat="1" spans="1:53">
      <c r="A148" s="6"/>
      <c r="B148" s="6"/>
      <c r="C148" s="9">
        <v>9</v>
      </c>
      <c r="D148" s="12">
        <v>14.3215293949</v>
      </c>
      <c r="E148" s="13">
        <f t="shared" si="152"/>
        <v>18.2517684980645</v>
      </c>
      <c r="F148" s="9" t="s">
        <v>107</v>
      </c>
      <c r="G148" s="6">
        <v>10</v>
      </c>
      <c r="H148" s="11">
        <f t="shared" si="135"/>
        <v>14.3215293949</v>
      </c>
      <c r="I148" s="11">
        <f t="shared" si="136"/>
        <v>287.4715293949</v>
      </c>
      <c r="J148" s="11">
        <f t="shared" si="137"/>
        <v>0.102909139567691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3"/>
        <v>1.16250337614007</v>
      </c>
      <c r="P148" s="11">
        <f t="shared" si="140"/>
        <v>0.119632222183111</v>
      </c>
      <c r="Q148" s="16">
        <f t="shared" si="141"/>
        <v>0.031104377767609</v>
      </c>
      <c r="R148" s="11">
        <f t="shared" si="142"/>
        <v>0.074022</v>
      </c>
      <c r="S148" s="17">
        <f t="shared" si="143"/>
        <v>0.420204503628772</v>
      </c>
      <c r="T148" s="3">
        <v>0.01</v>
      </c>
      <c r="U148" s="18">
        <f t="shared" si="144"/>
        <v>0.00420204503628772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0.00969204503628772</v>
      </c>
      <c r="AU148" s="25">
        <f t="shared" si="148"/>
        <v>28.47</v>
      </c>
      <c r="AV148" s="1">
        <f t="shared" si="149"/>
        <v>0.26</v>
      </c>
      <c r="AW148" s="2">
        <f t="shared" si="154"/>
        <v>8.45833333333333</v>
      </c>
      <c r="AX148" s="1">
        <f t="shared" si="150"/>
        <v>4065.70475373021</v>
      </c>
      <c r="AZ148" s="2">
        <f t="shared" si="155"/>
        <v>3.56666666666667</v>
      </c>
      <c r="BA148" s="1">
        <f t="shared" si="151"/>
        <v>1714.40555132663</v>
      </c>
    </row>
    <row r="149" s="1" customFormat="1" spans="1:53">
      <c r="A149" s="6"/>
      <c r="B149" s="6"/>
      <c r="C149" s="9">
        <v>10</v>
      </c>
      <c r="D149" s="12">
        <v>6.10247177274193</v>
      </c>
      <c r="E149" s="13">
        <f t="shared" si="152"/>
        <v>14.3215293949</v>
      </c>
      <c r="F149" s="9" t="s">
        <v>107</v>
      </c>
      <c r="G149" s="6">
        <v>11</v>
      </c>
      <c r="H149" s="11">
        <f t="shared" si="135"/>
        <v>6.10247177274193</v>
      </c>
      <c r="I149" s="11">
        <f t="shared" si="136"/>
        <v>279.252471772742</v>
      </c>
      <c r="J149" s="11">
        <f t="shared" si="137"/>
        <v>0.0379761935431521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0.990727596259115</v>
      </c>
      <c r="O149" s="11">
        <f t="shared" si="153"/>
        <v>0.336843557697848</v>
      </c>
      <c r="P149" s="11">
        <f t="shared" si="140"/>
        <v>0.0127920361408974</v>
      </c>
      <c r="Q149" s="16">
        <f t="shared" si="141"/>
        <v>0.00332592939663332</v>
      </c>
      <c r="R149" s="11">
        <f t="shared" si="142"/>
        <v>0.074022</v>
      </c>
      <c r="S149" s="17">
        <f t="shared" si="143"/>
        <v>0.0449316337931064</v>
      </c>
      <c r="T149" s="3">
        <v>0.01</v>
      </c>
      <c r="U149" s="18">
        <f t="shared" si="144"/>
        <v>0.000449316337931064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0.00593931633793106</v>
      </c>
      <c r="AU149" s="25">
        <f t="shared" si="148"/>
        <v>28.47</v>
      </c>
      <c r="AV149" s="1">
        <f t="shared" si="149"/>
        <v>0.26</v>
      </c>
      <c r="AW149" s="2">
        <f t="shared" si="154"/>
        <v>8.45833333333333</v>
      </c>
      <c r="AX149" s="1">
        <f t="shared" si="150"/>
        <v>2491.47693584004</v>
      </c>
      <c r="AZ149" s="2">
        <f t="shared" si="155"/>
        <v>3.56666666666667</v>
      </c>
      <c r="BA149" s="1">
        <f t="shared" si="151"/>
        <v>1050.59323008821</v>
      </c>
    </row>
    <row r="150" s="1" customFormat="1" spans="1:54">
      <c r="A150" s="6"/>
      <c r="B150" s="6"/>
      <c r="C150" s="9">
        <v>11</v>
      </c>
      <c r="D150" s="12">
        <v>-1.0851462833</v>
      </c>
      <c r="E150" s="13">
        <f t="shared" si="152"/>
        <v>6.10247177274193</v>
      </c>
      <c r="F150" s="9" t="s">
        <v>109</v>
      </c>
      <c r="G150" s="6">
        <v>12</v>
      </c>
      <c r="H150" s="11">
        <f t="shared" si="135"/>
        <v>-1.0851462833</v>
      </c>
      <c r="I150" s="11">
        <f t="shared" si="136"/>
        <v>272.0648537167</v>
      </c>
      <c r="J150" s="11">
        <f t="shared" si="137"/>
        <v>0.0151168120009523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3"/>
        <v>0.608751521556951</v>
      </c>
      <c r="P150" s="11">
        <f t="shared" si="140"/>
        <v>0.00920238230667006</v>
      </c>
      <c r="Q150" s="16">
        <f t="shared" si="141"/>
        <v>0.00239261939973422</v>
      </c>
      <c r="R150" s="11">
        <f t="shared" si="142"/>
        <v>0.074022</v>
      </c>
      <c r="S150" s="17">
        <f t="shared" si="143"/>
        <v>0.0323230850251846</v>
      </c>
      <c r="T150" s="3">
        <v>0.01</v>
      </c>
      <c r="U150" s="18">
        <f t="shared" si="144"/>
        <v>0.000323230850251846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0.00581323085025185</v>
      </c>
      <c r="AU150" s="25">
        <f t="shared" si="148"/>
        <v>28.47</v>
      </c>
      <c r="AV150" s="1">
        <f t="shared" si="149"/>
        <v>0.26</v>
      </c>
      <c r="AW150" s="2">
        <f t="shared" si="154"/>
        <v>8.45833333333333</v>
      </c>
      <c r="AX150" s="1">
        <f t="shared" si="150"/>
        <v>2438.58548055744</v>
      </c>
      <c r="AY150" s="1">
        <f>SUM(AX139:AX150)</f>
        <v>44733.4871973755</v>
      </c>
      <c r="AZ150" s="2">
        <f t="shared" si="155"/>
        <v>3.56666666666667</v>
      </c>
      <c r="BA150" s="1">
        <f t="shared" si="151"/>
        <v>1028.29023219565</v>
      </c>
      <c r="BB150" s="1">
        <f>SUM(BA139:BA150)</f>
        <v>18862.9877049032</v>
      </c>
    </row>
    <row r="151" s="1" customFormat="1" spans="1:46">
      <c r="A151" s="6"/>
      <c r="B151" s="6"/>
      <c r="C151" s="9">
        <v>12</v>
      </c>
      <c r="D151" s="12">
        <v>-6.71766366119355</v>
      </c>
      <c r="E151" s="13">
        <f t="shared" si="152"/>
        <v>-1.0851462833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5" t="s">
        <v>77</v>
      </c>
      <c r="T152" s="15"/>
      <c r="U152" s="15"/>
      <c r="V152" s="15" t="s">
        <v>78</v>
      </c>
      <c r="W152" s="15"/>
      <c r="X152" s="15"/>
      <c r="Y152" s="15" t="s">
        <v>79</v>
      </c>
      <c r="Z152" s="15"/>
      <c r="AA152" s="15"/>
      <c r="AB152" s="15" t="s">
        <v>80</v>
      </c>
      <c r="AC152" s="15"/>
      <c r="AD152" s="15"/>
      <c r="AE152" s="15" t="s">
        <v>81</v>
      </c>
      <c r="AF152" s="15"/>
      <c r="AG152" s="15"/>
      <c r="AH152" s="15" t="s">
        <v>82</v>
      </c>
      <c r="AI152" s="15"/>
      <c r="AJ152" s="15"/>
      <c r="AK152" s="21" t="s">
        <v>114</v>
      </c>
      <c r="AL152" s="22"/>
      <c r="AM152" s="23"/>
      <c r="AN152" s="22" t="s">
        <v>115</v>
      </c>
      <c r="AO152" s="22"/>
      <c r="AP152" s="23"/>
      <c r="AQ152" s="15" t="s">
        <v>84</v>
      </c>
      <c r="AR152" s="15"/>
      <c r="AS152" s="15"/>
      <c r="AT152" s="2"/>
    </row>
    <row r="153" s="1" customFormat="1" spans="1:50">
      <c r="A153" s="8" t="s">
        <v>49</v>
      </c>
      <c r="B153" s="8"/>
      <c r="C153" s="9" t="s">
        <v>85</v>
      </c>
      <c r="D153" s="9" t="s">
        <v>86</v>
      </c>
      <c r="E153" s="9" t="s">
        <v>87</v>
      </c>
      <c r="F153" s="9" t="s">
        <v>88</v>
      </c>
      <c r="G153" s="6" t="s">
        <v>85</v>
      </c>
      <c r="H153" s="6" t="s">
        <v>87</v>
      </c>
      <c r="I153" s="6" t="s">
        <v>89</v>
      </c>
      <c r="J153" s="6" t="s">
        <v>90</v>
      </c>
      <c r="K153" s="14" t="s">
        <v>91</v>
      </c>
      <c r="L153" s="14" t="s">
        <v>92</v>
      </c>
      <c r="M153" s="6" t="s">
        <v>93</v>
      </c>
      <c r="N153" s="14" t="s">
        <v>94</v>
      </c>
      <c r="O153" s="6" t="s">
        <v>95</v>
      </c>
      <c r="P153" s="6" t="s">
        <v>96</v>
      </c>
      <c r="Q153" s="14" t="s">
        <v>97</v>
      </c>
      <c r="R153" s="14" t="s">
        <v>98</v>
      </c>
      <c r="S153" s="4" t="s">
        <v>99</v>
      </c>
      <c r="T153" s="3" t="s">
        <v>100</v>
      </c>
      <c r="U153" s="3"/>
      <c r="V153" s="4" t="s">
        <v>99</v>
      </c>
      <c r="W153" s="3" t="s">
        <v>100</v>
      </c>
      <c r="X153" s="3"/>
      <c r="Y153" s="4" t="s">
        <v>99</v>
      </c>
      <c r="Z153" s="3" t="s">
        <v>100</v>
      </c>
      <c r="AA153" s="3"/>
      <c r="AB153" s="4" t="s">
        <v>99</v>
      </c>
      <c r="AC153" s="3" t="s">
        <v>100</v>
      </c>
      <c r="AD153" s="3"/>
      <c r="AE153" s="4" t="s">
        <v>99</v>
      </c>
      <c r="AF153" s="3" t="s">
        <v>100</v>
      </c>
      <c r="AG153" s="3"/>
      <c r="AH153" s="4" t="s">
        <v>99</v>
      </c>
      <c r="AI153" s="3" t="s">
        <v>100</v>
      </c>
      <c r="AJ153" s="3"/>
      <c r="AK153" s="4" t="s">
        <v>99</v>
      </c>
      <c r="AL153" s="3" t="s">
        <v>100</v>
      </c>
      <c r="AM153" s="3"/>
      <c r="AN153" s="4" t="s">
        <v>99</v>
      </c>
      <c r="AO153" s="3" t="s">
        <v>100</v>
      </c>
      <c r="AP153" s="3"/>
      <c r="AQ153" s="24" t="s">
        <v>99</v>
      </c>
      <c r="AR153" s="24" t="s">
        <v>100</v>
      </c>
      <c r="AS153" s="24"/>
      <c r="AT153" s="2" t="s">
        <v>101</v>
      </c>
      <c r="AU153" s="1" t="s">
        <v>102</v>
      </c>
      <c r="AV153" s="1" t="s">
        <v>70</v>
      </c>
      <c r="AW153" s="1" t="s">
        <v>103</v>
      </c>
      <c r="AX153" s="1" t="s">
        <v>104</v>
      </c>
    </row>
    <row r="154" s="1" customFormat="1" spans="1:52">
      <c r="A154" s="6" t="s">
        <v>105</v>
      </c>
      <c r="B154" s="6">
        <f>F13</f>
        <v>910.8575</v>
      </c>
      <c r="C154" s="9" t="s">
        <v>106</v>
      </c>
      <c r="D154" s="10">
        <v>-4</v>
      </c>
      <c r="E154" s="9"/>
      <c r="F154" s="9"/>
      <c r="G154" s="6">
        <v>1</v>
      </c>
      <c r="H154" s="11">
        <f t="shared" ref="H154:H165" si="156">E155</f>
        <v>-4</v>
      </c>
      <c r="I154" s="11">
        <f t="shared" ref="I154:I165" si="157">H154+273.15</f>
        <v>269.15</v>
      </c>
      <c r="J154" s="11">
        <f t="shared" ref="J154:J165" si="158">EXP(($C$18*(I154-$C$16))/($C$19*I154*$C$16))</f>
        <v>0.0102597002578668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107</v>
      </c>
      <c r="N154" s="6"/>
      <c r="O154" s="11">
        <f>L154</f>
        <v>0.759047916666667</v>
      </c>
      <c r="P154" s="11">
        <f t="shared" ref="P154:P165" si="161">O154*J154</f>
        <v>0.00778760410635822</v>
      </c>
      <c r="Q154" s="16">
        <f t="shared" ref="Q154:Q165" si="162">P154*$B$156</f>
        <v>0.00163539686233523</v>
      </c>
      <c r="R154" s="11">
        <f t="shared" ref="R154:R165" si="163">L154*$B$156</f>
        <v>0.1594000625</v>
      </c>
      <c r="S154" s="17">
        <f t="shared" ref="S154:S165" si="164">Q154/R154</f>
        <v>0.0102597002578668</v>
      </c>
      <c r="T154" s="3">
        <v>0.01</v>
      </c>
      <c r="U154" s="18">
        <f t="shared" ref="U154:U165" si="165">S154*T154</f>
        <v>0.000102597002578668</v>
      </c>
      <c r="V154" s="17"/>
      <c r="W154" s="3"/>
      <c r="X154" s="3"/>
      <c r="Y154" s="19"/>
      <c r="Z154" s="3"/>
      <c r="AA154" s="20"/>
      <c r="AB154" s="3"/>
      <c r="AC154" s="3"/>
      <c r="AD154" s="3"/>
      <c r="AE154" s="17">
        <v>0.001</v>
      </c>
      <c r="AF154" s="3">
        <v>0.49</v>
      </c>
      <c r="AG154" s="18">
        <f t="shared" ref="AG154:AG165" si="166">AF154*AE154</f>
        <v>0.00049</v>
      </c>
      <c r="AH154" s="27"/>
      <c r="AI154" s="3"/>
      <c r="AJ154" s="18"/>
      <c r="AK154" s="28"/>
      <c r="AL154" s="20"/>
      <c r="AM154" s="20"/>
      <c r="AN154" s="28"/>
      <c r="AO154" s="20"/>
      <c r="AP154" s="18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0.00559259700257867</v>
      </c>
      <c r="AU154" s="25">
        <f t="shared" ref="AU154:AU165" si="169">$B$154/12</f>
        <v>75.9047916666667</v>
      </c>
      <c r="AV154" s="1">
        <f t="shared" ref="AV154:AV165" si="170">$B$156</f>
        <v>0.21</v>
      </c>
      <c r="AW154" s="2">
        <f t="shared" ref="AW154:AW165" si="171">$E$13/12</f>
        <v>0.225</v>
      </c>
      <c r="AX154" s="1">
        <f t="shared" ref="AX154:AX165" si="172">AW154*10000*AV154*0.67*AU154*AT154</f>
        <v>134.387641996064</v>
      </c>
      <c r="AZ154" s="2"/>
    </row>
    <row r="155" s="1" customFormat="1" spans="1:52">
      <c r="A155" s="6" t="s">
        <v>108</v>
      </c>
      <c r="B155" s="6">
        <v>1</v>
      </c>
      <c r="C155" s="9">
        <v>1</v>
      </c>
      <c r="D155" s="12">
        <v>-7.86063569077419</v>
      </c>
      <c r="E155" s="13">
        <f t="shared" ref="E155:E166" si="173">D154</f>
        <v>-4</v>
      </c>
      <c r="F155" s="9" t="s">
        <v>107</v>
      </c>
      <c r="G155" s="6">
        <v>2</v>
      </c>
      <c r="H155" s="11">
        <f t="shared" si="156"/>
        <v>-7.86063569077419</v>
      </c>
      <c r="I155" s="11">
        <f t="shared" si="157"/>
        <v>265.289364309226</v>
      </c>
      <c r="J155" s="11">
        <f t="shared" si="158"/>
        <v>0.00606036304133612</v>
      </c>
      <c r="K155" s="11">
        <f t="shared" si="159"/>
        <v>75.9047916666667</v>
      </c>
      <c r="L155" s="11">
        <f t="shared" si="160"/>
        <v>0.759047916666667</v>
      </c>
      <c r="M155" s="6" t="s">
        <v>107</v>
      </c>
      <c r="N155" s="6"/>
      <c r="O155" s="11">
        <f t="shared" ref="O155:O165" si="174">L155+O154-P154-N155</f>
        <v>1.51030822922698</v>
      </c>
      <c r="P155" s="11">
        <f t="shared" si="161"/>
        <v>0.00915301617343297</v>
      </c>
      <c r="Q155" s="16">
        <f t="shared" si="162"/>
        <v>0.00192213339642092</v>
      </c>
      <c r="R155" s="11">
        <f t="shared" si="163"/>
        <v>0.1594000625</v>
      </c>
      <c r="S155" s="17">
        <f t="shared" si="164"/>
        <v>0.0120585485744143</v>
      </c>
      <c r="T155" s="3">
        <v>0.01</v>
      </c>
      <c r="U155" s="18">
        <f t="shared" si="165"/>
        <v>0.000120585485744143</v>
      </c>
      <c r="V155" s="17"/>
      <c r="W155" s="3"/>
      <c r="X155" s="3"/>
      <c r="Y155" s="19"/>
      <c r="Z155" s="3"/>
      <c r="AA155" s="20"/>
      <c r="AB155" s="3"/>
      <c r="AC155" s="3"/>
      <c r="AD155" s="3"/>
      <c r="AE155" s="17">
        <v>0.001</v>
      </c>
      <c r="AF155" s="3">
        <v>0.49</v>
      </c>
      <c r="AG155" s="18">
        <f t="shared" si="166"/>
        <v>0.00049</v>
      </c>
      <c r="AH155" s="27"/>
      <c r="AI155" s="3"/>
      <c r="AJ155" s="18"/>
      <c r="AK155" s="28"/>
      <c r="AL155" s="20"/>
      <c r="AM155" s="20"/>
      <c r="AN155" s="28"/>
      <c r="AO155" s="20"/>
      <c r="AP155" s="18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0.00561058548574414</v>
      </c>
      <c r="AU155" s="25">
        <f t="shared" si="169"/>
        <v>75.9047916666667</v>
      </c>
      <c r="AV155" s="1">
        <f t="shared" si="170"/>
        <v>0.21</v>
      </c>
      <c r="AW155" s="2">
        <f t="shared" si="171"/>
        <v>0.225</v>
      </c>
      <c r="AX155" s="1">
        <f t="shared" si="172"/>
        <v>134.819897321198</v>
      </c>
      <c r="AZ155" s="2"/>
    </row>
    <row r="156" s="1" customFormat="1" spans="1:52">
      <c r="A156" s="6" t="s">
        <v>70</v>
      </c>
      <c r="B156" s="6">
        <f>G13</f>
        <v>0.21</v>
      </c>
      <c r="C156" s="9">
        <v>2</v>
      </c>
      <c r="D156" s="12">
        <v>-3.25435881914286</v>
      </c>
      <c r="E156" s="13">
        <f t="shared" si="173"/>
        <v>-7.86063569077419</v>
      </c>
      <c r="F156" s="9" t="s">
        <v>107</v>
      </c>
      <c r="G156" s="6">
        <v>3</v>
      </c>
      <c r="H156" s="11">
        <f t="shared" si="156"/>
        <v>-3.25435881914286</v>
      </c>
      <c r="I156" s="11">
        <f t="shared" si="157"/>
        <v>269.895641180857</v>
      </c>
      <c r="J156" s="11">
        <f t="shared" si="158"/>
        <v>0.0113380839276425</v>
      </c>
      <c r="K156" s="11">
        <f t="shared" si="159"/>
        <v>75.9047916666667</v>
      </c>
      <c r="L156" s="11">
        <f t="shared" si="160"/>
        <v>0.759047916666667</v>
      </c>
      <c r="M156" s="6" t="s">
        <v>107</v>
      </c>
      <c r="N156" s="6"/>
      <c r="O156" s="11">
        <f t="shared" si="174"/>
        <v>2.26020312972021</v>
      </c>
      <c r="P156" s="11">
        <f t="shared" si="161"/>
        <v>0.0256263727782879</v>
      </c>
      <c r="Q156" s="16">
        <f t="shared" si="162"/>
        <v>0.00538153828344046</v>
      </c>
      <c r="R156" s="11">
        <f t="shared" si="163"/>
        <v>0.1594000625</v>
      </c>
      <c r="S156" s="17">
        <f t="shared" si="164"/>
        <v>0.033761205604549</v>
      </c>
      <c r="T156" s="3">
        <v>0.01</v>
      </c>
      <c r="U156" s="18">
        <f t="shared" si="165"/>
        <v>0.00033761205604549</v>
      </c>
      <c r="V156" s="17"/>
      <c r="W156" s="3"/>
      <c r="X156" s="3"/>
      <c r="Y156" s="19"/>
      <c r="Z156" s="3"/>
      <c r="AA156" s="20"/>
      <c r="AB156" s="3"/>
      <c r="AC156" s="3"/>
      <c r="AD156" s="3"/>
      <c r="AE156" s="17">
        <v>0.001</v>
      </c>
      <c r="AF156" s="3">
        <v>0.49</v>
      </c>
      <c r="AG156" s="18">
        <f t="shared" si="166"/>
        <v>0.00049</v>
      </c>
      <c r="AH156" s="27"/>
      <c r="AI156" s="3"/>
      <c r="AJ156" s="18"/>
      <c r="AK156" s="28"/>
      <c r="AL156" s="20"/>
      <c r="AM156" s="20"/>
      <c r="AN156" s="28"/>
      <c r="AO156" s="20"/>
      <c r="AP156" s="18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0.00582761205604549</v>
      </c>
      <c r="AU156" s="25">
        <f t="shared" si="169"/>
        <v>75.9047916666667</v>
      </c>
      <c r="AV156" s="1">
        <f t="shared" si="170"/>
        <v>0.21</v>
      </c>
      <c r="AW156" s="2">
        <f t="shared" si="171"/>
        <v>0.225</v>
      </c>
      <c r="AX156" s="1">
        <f t="shared" si="172"/>
        <v>140.03495018838</v>
      </c>
      <c r="AZ156" s="2"/>
    </row>
    <row r="157" s="1" customFormat="1" spans="1:52">
      <c r="A157" s="6"/>
      <c r="B157" s="6"/>
      <c r="C157" s="9">
        <v>3</v>
      </c>
      <c r="D157" s="12">
        <v>0.570915240096774</v>
      </c>
      <c r="E157" s="13">
        <f t="shared" si="173"/>
        <v>-3.25435881914286</v>
      </c>
      <c r="F157" s="9" t="s">
        <v>107</v>
      </c>
      <c r="G157" s="6">
        <v>4</v>
      </c>
      <c r="H157" s="11">
        <f t="shared" si="156"/>
        <v>0.570915240096774</v>
      </c>
      <c r="I157" s="11">
        <f t="shared" si="157"/>
        <v>273.720915240097</v>
      </c>
      <c r="J157" s="11">
        <f t="shared" si="158"/>
        <v>0.0187713988970094</v>
      </c>
      <c r="K157" s="11">
        <f t="shared" si="159"/>
        <v>75.9047916666667</v>
      </c>
      <c r="L157" s="11">
        <f t="shared" si="160"/>
        <v>0.759047916666667</v>
      </c>
      <c r="M157" s="6" t="s">
        <v>107</v>
      </c>
      <c r="N157" s="6"/>
      <c r="O157" s="11">
        <f t="shared" si="174"/>
        <v>2.99362467360859</v>
      </c>
      <c r="P157" s="11">
        <f t="shared" si="161"/>
        <v>0.0561945228962363</v>
      </c>
      <c r="Q157" s="16">
        <f t="shared" si="162"/>
        <v>0.0118008498082096</v>
      </c>
      <c r="R157" s="11">
        <f t="shared" si="163"/>
        <v>0.1594000625</v>
      </c>
      <c r="S157" s="17">
        <f t="shared" si="164"/>
        <v>0.0740329057788772</v>
      </c>
      <c r="T157" s="3">
        <v>0.01</v>
      </c>
      <c r="U157" s="18">
        <f t="shared" si="165"/>
        <v>0.000740329057788772</v>
      </c>
      <c r="V157" s="17"/>
      <c r="W157" s="3"/>
      <c r="X157" s="3"/>
      <c r="Y157" s="19"/>
      <c r="Z157" s="3"/>
      <c r="AA157" s="20"/>
      <c r="AB157" s="3"/>
      <c r="AC157" s="3"/>
      <c r="AD157" s="3"/>
      <c r="AE157" s="17">
        <v>0.001</v>
      </c>
      <c r="AF157" s="3">
        <v>0.49</v>
      </c>
      <c r="AG157" s="18">
        <f t="shared" si="166"/>
        <v>0.00049</v>
      </c>
      <c r="AH157" s="27"/>
      <c r="AI157" s="3"/>
      <c r="AJ157" s="18"/>
      <c r="AK157" s="28"/>
      <c r="AL157" s="20"/>
      <c r="AM157" s="20"/>
      <c r="AN157" s="28"/>
      <c r="AO157" s="20"/>
      <c r="AP157" s="18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0.00623032905778877</v>
      </c>
      <c r="AU157" s="25">
        <f t="shared" si="169"/>
        <v>75.9047916666667</v>
      </c>
      <c r="AV157" s="1">
        <f t="shared" si="170"/>
        <v>0.21</v>
      </c>
      <c r="AW157" s="2">
        <f t="shared" si="171"/>
        <v>0.225</v>
      </c>
      <c r="AX157" s="1">
        <f t="shared" si="172"/>
        <v>149.71206231197</v>
      </c>
      <c r="AZ157" s="2"/>
    </row>
    <row r="158" s="1" customFormat="1" spans="1:52">
      <c r="A158" s="6"/>
      <c r="B158" s="6"/>
      <c r="C158" s="9">
        <v>4</v>
      </c>
      <c r="D158" s="12">
        <v>8.296823695</v>
      </c>
      <c r="E158" s="13">
        <f t="shared" si="173"/>
        <v>0.570915240096774</v>
      </c>
      <c r="F158" s="9" t="s">
        <v>107</v>
      </c>
      <c r="G158" s="6">
        <v>5</v>
      </c>
      <c r="H158" s="11">
        <f t="shared" si="156"/>
        <v>8.296823695</v>
      </c>
      <c r="I158" s="11">
        <f t="shared" si="157"/>
        <v>281.446823695</v>
      </c>
      <c r="J158" s="11">
        <f t="shared" si="158"/>
        <v>0.0498395605715641</v>
      </c>
      <c r="K158" s="11">
        <f t="shared" si="159"/>
        <v>75.9047916666667</v>
      </c>
      <c r="L158" s="11">
        <f t="shared" si="160"/>
        <v>0.759047916666667</v>
      </c>
      <c r="M158" s="6" t="s">
        <v>109</v>
      </c>
      <c r="N158" s="11">
        <f>(O157-P157)*$C$24/100</f>
        <v>2.79055864317674</v>
      </c>
      <c r="O158" s="11">
        <f t="shared" si="174"/>
        <v>0.905919424202285</v>
      </c>
      <c r="P158" s="11">
        <f t="shared" si="161"/>
        <v>0.0451506260154863</v>
      </c>
      <c r="Q158" s="16">
        <f t="shared" si="162"/>
        <v>0.00948163146325212</v>
      </c>
      <c r="R158" s="11">
        <f t="shared" si="163"/>
        <v>0.1594000625</v>
      </c>
      <c r="S158" s="17">
        <f t="shared" si="164"/>
        <v>0.059483235542973</v>
      </c>
      <c r="T158" s="3">
        <v>0.01</v>
      </c>
      <c r="U158" s="18">
        <f t="shared" si="165"/>
        <v>0.00059483235542973</v>
      </c>
      <c r="V158" s="17"/>
      <c r="W158" s="3"/>
      <c r="X158" s="3"/>
      <c r="Y158" s="19"/>
      <c r="Z158" s="3"/>
      <c r="AA158" s="20"/>
      <c r="AB158" s="3"/>
      <c r="AC158" s="3"/>
      <c r="AD158" s="3"/>
      <c r="AE158" s="17">
        <v>0.001</v>
      </c>
      <c r="AF158" s="3">
        <v>0.49</v>
      </c>
      <c r="AG158" s="18">
        <f t="shared" si="166"/>
        <v>0.00049</v>
      </c>
      <c r="AH158" s="27"/>
      <c r="AI158" s="3"/>
      <c r="AJ158" s="18"/>
      <c r="AK158" s="28"/>
      <c r="AL158" s="20"/>
      <c r="AM158" s="20"/>
      <c r="AN158" s="28"/>
      <c r="AO158" s="20"/>
      <c r="AP158" s="18"/>
      <c r="AQ158" s="3">
        <v>0.01</v>
      </c>
      <c r="AR158" s="3">
        <v>0.5</v>
      </c>
      <c r="AS158" s="3">
        <f t="shared" si="167"/>
        <v>0.005</v>
      </c>
      <c r="AT158" s="2">
        <f t="shared" si="168"/>
        <v>0.00608483235542973</v>
      </c>
      <c r="AU158" s="25">
        <f t="shared" si="169"/>
        <v>75.9047916666667</v>
      </c>
      <c r="AV158" s="1">
        <f t="shared" si="170"/>
        <v>0.21</v>
      </c>
      <c r="AW158" s="2">
        <f t="shared" si="171"/>
        <v>0.225</v>
      </c>
      <c r="AX158" s="1">
        <f t="shared" si="172"/>
        <v>146.215840656946</v>
      </c>
      <c r="AZ158" s="2"/>
    </row>
    <row r="159" s="1" customFormat="1" spans="1:52">
      <c r="A159" s="6"/>
      <c r="B159" s="6"/>
      <c r="C159" s="9">
        <v>5</v>
      </c>
      <c r="D159" s="12">
        <v>13.9464687702581</v>
      </c>
      <c r="E159" s="13">
        <f t="shared" si="173"/>
        <v>8.296823695</v>
      </c>
      <c r="F159" s="9" t="s">
        <v>109</v>
      </c>
      <c r="G159" s="6">
        <v>6</v>
      </c>
      <c r="H159" s="11">
        <f t="shared" si="156"/>
        <v>13.9464687702581</v>
      </c>
      <c r="I159" s="11">
        <f t="shared" si="157"/>
        <v>287.096468770258</v>
      </c>
      <c r="J159" s="11">
        <f t="shared" si="158"/>
        <v>0.0984548794874212</v>
      </c>
      <c r="K159" s="11">
        <f t="shared" si="159"/>
        <v>75.9047916666667</v>
      </c>
      <c r="L159" s="11">
        <f t="shared" si="160"/>
        <v>0.759047916666667</v>
      </c>
      <c r="M159" s="6" t="s">
        <v>107</v>
      </c>
      <c r="N159" s="6"/>
      <c r="O159" s="11">
        <f t="shared" si="174"/>
        <v>1.61981671485347</v>
      </c>
      <c r="P159" s="11">
        <f t="shared" si="161"/>
        <v>0.159478859452608</v>
      </c>
      <c r="Q159" s="16">
        <f t="shared" si="162"/>
        <v>0.0334905604850478</v>
      </c>
      <c r="R159" s="11">
        <f t="shared" si="163"/>
        <v>0.1594000625</v>
      </c>
      <c r="S159" s="17">
        <f t="shared" si="164"/>
        <v>0.210103810248178</v>
      </c>
      <c r="T159" s="3">
        <v>0.01</v>
      </c>
      <c r="U159" s="18">
        <f t="shared" si="165"/>
        <v>0.00210103810248178</v>
      </c>
      <c r="V159" s="17"/>
      <c r="W159" s="3"/>
      <c r="X159" s="3"/>
      <c r="Y159" s="19"/>
      <c r="Z159" s="3"/>
      <c r="AA159" s="20"/>
      <c r="AB159" s="3"/>
      <c r="AC159" s="3"/>
      <c r="AD159" s="3"/>
      <c r="AE159" s="17">
        <v>0.005</v>
      </c>
      <c r="AF159" s="3">
        <v>0.49</v>
      </c>
      <c r="AG159" s="18">
        <f t="shared" si="166"/>
        <v>0.00245</v>
      </c>
      <c r="AH159" s="27"/>
      <c r="AI159" s="3"/>
      <c r="AJ159" s="18"/>
      <c r="AK159" s="28"/>
      <c r="AL159" s="20"/>
      <c r="AM159" s="20"/>
      <c r="AN159" s="28"/>
      <c r="AO159" s="20"/>
      <c r="AP159" s="18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0.0120510381024818</v>
      </c>
      <c r="AU159" s="25">
        <f t="shared" si="169"/>
        <v>75.9047916666667</v>
      </c>
      <c r="AV159" s="1">
        <f t="shared" si="170"/>
        <v>0.21</v>
      </c>
      <c r="AW159" s="2">
        <f t="shared" si="171"/>
        <v>0.225</v>
      </c>
      <c r="AX159" s="1">
        <f t="shared" si="172"/>
        <v>289.581136178866</v>
      </c>
      <c r="AZ159" s="2"/>
    </row>
    <row r="160" s="1" customFormat="1" spans="1:52">
      <c r="A160" s="6"/>
      <c r="B160" s="6"/>
      <c r="C160" s="9">
        <v>6</v>
      </c>
      <c r="D160" s="12">
        <v>17.8332411956667</v>
      </c>
      <c r="E160" s="13">
        <f t="shared" si="173"/>
        <v>13.9464687702581</v>
      </c>
      <c r="F160" s="9" t="s">
        <v>107</v>
      </c>
      <c r="G160" s="6">
        <v>7</v>
      </c>
      <c r="H160" s="11">
        <f t="shared" si="156"/>
        <v>17.8332411956667</v>
      </c>
      <c r="I160" s="11">
        <f t="shared" si="157"/>
        <v>290.983241195667</v>
      </c>
      <c r="J160" s="11">
        <f t="shared" si="158"/>
        <v>0.154873659100444</v>
      </c>
      <c r="K160" s="11">
        <f t="shared" si="159"/>
        <v>75.9047916666667</v>
      </c>
      <c r="L160" s="11">
        <f t="shared" si="160"/>
        <v>0.759047916666667</v>
      </c>
      <c r="M160" s="6" t="s">
        <v>107</v>
      </c>
      <c r="N160" s="6"/>
      <c r="O160" s="11">
        <f t="shared" si="174"/>
        <v>2.21938577206752</v>
      </c>
      <c r="P160" s="11">
        <f t="shared" si="161"/>
        <v>0.343724395475561</v>
      </c>
      <c r="Q160" s="16">
        <f t="shared" si="162"/>
        <v>0.0721821230498678</v>
      </c>
      <c r="R160" s="11">
        <f t="shared" si="163"/>
        <v>0.1594000625</v>
      </c>
      <c r="S160" s="17">
        <f t="shared" si="164"/>
        <v>0.452836228027626</v>
      </c>
      <c r="T160" s="3">
        <v>0.01</v>
      </c>
      <c r="U160" s="18">
        <f t="shared" si="165"/>
        <v>0.00452836228027626</v>
      </c>
      <c r="V160" s="17"/>
      <c r="W160" s="3"/>
      <c r="X160" s="3"/>
      <c r="Y160" s="19"/>
      <c r="Z160" s="3"/>
      <c r="AA160" s="20"/>
      <c r="AB160" s="3"/>
      <c r="AC160" s="3"/>
      <c r="AD160" s="3"/>
      <c r="AE160" s="17">
        <v>0.005</v>
      </c>
      <c r="AF160" s="3">
        <v>0.49</v>
      </c>
      <c r="AG160" s="18">
        <f t="shared" si="166"/>
        <v>0.00245</v>
      </c>
      <c r="AH160" s="27"/>
      <c r="AI160" s="3"/>
      <c r="AJ160" s="18"/>
      <c r="AK160" s="28"/>
      <c r="AL160" s="20"/>
      <c r="AM160" s="20"/>
      <c r="AN160" s="28"/>
      <c r="AO160" s="20"/>
      <c r="AP160" s="18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0.0144783622802763</v>
      </c>
      <c r="AU160" s="25">
        <f t="shared" si="169"/>
        <v>75.9047916666667</v>
      </c>
      <c r="AV160" s="1">
        <f t="shared" si="170"/>
        <v>0.21</v>
      </c>
      <c r="AW160" s="2">
        <f t="shared" si="171"/>
        <v>0.225</v>
      </c>
      <c r="AX160" s="1">
        <f t="shared" si="172"/>
        <v>347.908666745332</v>
      </c>
      <c r="AZ160" s="2"/>
    </row>
    <row r="161" s="1" customFormat="1" spans="1:52">
      <c r="A161" s="6"/>
      <c r="B161" s="6"/>
      <c r="C161" s="9">
        <v>7</v>
      </c>
      <c r="D161" s="12">
        <v>21.2150425129032</v>
      </c>
      <c r="E161" s="13">
        <f t="shared" si="173"/>
        <v>17.8332411956667</v>
      </c>
      <c r="F161" s="9" t="s">
        <v>107</v>
      </c>
      <c r="G161" s="6">
        <v>8</v>
      </c>
      <c r="H161" s="11">
        <f t="shared" si="156"/>
        <v>21.2150425129032</v>
      </c>
      <c r="I161" s="11">
        <f t="shared" si="157"/>
        <v>294.365042512903</v>
      </c>
      <c r="J161" s="11">
        <f t="shared" si="158"/>
        <v>0.227473313664376</v>
      </c>
      <c r="K161" s="11">
        <f t="shared" si="159"/>
        <v>75.9047916666667</v>
      </c>
      <c r="L161" s="11">
        <f t="shared" si="160"/>
        <v>0.759047916666667</v>
      </c>
      <c r="M161" s="6" t="s">
        <v>107</v>
      </c>
      <c r="N161" s="6"/>
      <c r="O161" s="11">
        <f t="shared" si="174"/>
        <v>2.63470929325863</v>
      </c>
      <c r="P161" s="11">
        <f t="shared" si="161"/>
        <v>0.599326053479868</v>
      </c>
      <c r="Q161" s="16">
        <f t="shared" si="162"/>
        <v>0.125858471230772</v>
      </c>
      <c r="R161" s="11">
        <f t="shared" si="163"/>
        <v>0.1594000625</v>
      </c>
      <c r="S161" s="17">
        <f t="shared" si="164"/>
        <v>0.789576046940209</v>
      </c>
      <c r="T161" s="3">
        <v>0.01</v>
      </c>
      <c r="U161" s="18">
        <f t="shared" si="165"/>
        <v>0.00789576046940209</v>
      </c>
      <c r="V161" s="17"/>
      <c r="W161" s="3"/>
      <c r="X161" s="3"/>
      <c r="Y161" s="19"/>
      <c r="Z161" s="3"/>
      <c r="AA161" s="20"/>
      <c r="AB161" s="3"/>
      <c r="AC161" s="3"/>
      <c r="AD161" s="3"/>
      <c r="AE161" s="17">
        <v>0.005</v>
      </c>
      <c r="AF161" s="3">
        <v>0.49</v>
      </c>
      <c r="AG161" s="18">
        <f t="shared" si="166"/>
        <v>0.00245</v>
      </c>
      <c r="AH161" s="27"/>
      <c r="AI161" s="3"/>
      <c r="AJ161" s="18"/>
      <c r="AK161" s="28"/>
      <c r="AL161" s="20"/>
      <c r="AM161" s="20"/>
      <c r="AN161" s="28"/>
      <c r="AO161" s="20"/>
      <c r="AP161" s="18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0.0178457604694021</v>
      </c>
      <c r="AU161" s="25">
        <f t="shared" si="169"/>
        <v>75.9047916666667</v>
      </c>
      <c r="AV161" s="1">
        <f t="shared" si="170"/>
        <v>0.21</v>
      </c>
      <c r="AW161" s="2">
        <f t="shared" si="171"/>
        <v>0.225</v>
      </c>
      <c r="AX161" s="1">
        <f t="shared" si="172"/>
        <v>428.825761628046</v>
      </c>
      <c r="AZ161" s="2"/>
    </row>
    <row r="162" s="1" customFormat="1" spans="1:52">
      <c r="A162" s="6"/>
      <c r="B162" s="6"/>
      <c r="C162" s="9">
        <v>8</v>
      </c>
      <c r="D162" s="12">
        <v>18.2517684980645</v>
      </c>
      <c r="E162" s="13">
        <f t="shared" si="173"/>
        <v>21.2150425129032</v>
      </c>
      <c r="F162" s="9" t="s">
        <v>107</v>
      </c>
      <c r="G162" s="6">
        <v>9</v>
      </c>
      <c r="H162" s="11">
        <f t="shared" si="156"/>
        <v>18.2517684980645</v>
      </c>
      <c r="I162" s="11">
        <f t="shared" si="157"/>
        <v>291.401768498064</v>
      </c>
      <c r="J162" s="11">
        <f t="shared" si="158"/>
        <v>0.162498569491597</v>
      </c>
      <c r="K162" s="11">
        <f t="shared" si="159"/>
        <v>75.9047916666667</v>
      </c>
      <c r="L162" s="11">
        <f t="shared" si="160"/>
        <v>0.759047916666667</v>
      </c>
      <c r="M162" s="6" t="s">
        <v>107</v>
      </c>
      <c r="N162" s="6"/>
      <c r="O162" s="11">
        <f t="shared" si="174"/>
        <v>2.79443115644543</v>
      </c>
      <c r="P162" s="11">
        <f t="shared" si="161"/>
        <v>0.454091065465132</v>
      </c>
      <c r="Q162" s="16">
        <f t="shared" si="162"/>
        <v>0.0953591237476777</v>
      </c>
      <c r="R162" s="11">
        <f t="shared" si="163"/>
        <v>0.1594000625</v>
      </c>
      <c r="S162" s="17">
        <f t="shared" si="164"/>
        <v>0.598237681040293</v>
      </c>
      <c r="T162" s="3">
        <v>0.01</v>
      </c>
      <c r="U162" s="18">
        <f t="shared" si="165"/>
        <v>0.00598237681040293</v>
      </c>
      <c r="V162" s="17"/>
      <c r="W162" s="3"/>
      <c r="X162" s="3"/>
      <c r="Y162" s="19"/>
      <c r="Z162" s="3"/>
      <c r="AA162" s="20"/>
      <c r="AB162" s="3"/>
      <c r="AC162" s="3"/>
      <c r="AD162" s="3"/>
      <c r="AE162" s="17">
        <v>0.001</v>
      </c>
      <c r="AF162" s="3">
        <v>0.49</v>
      </c>
      <c r="AG162" s="18">
        <f t="shared" si="166"/>
        <v>0.00049</v>
      </c>
      <c r="AH162" s="27"/>
      <c r="AI162" s="3"/>
      <c r="AJ162" s="18"/>
      <c r="AK162" s="28"/>
      <c r="AL162" s="20"/>
      <c r="AM162" s="20"/>
      <c r="AN162" s="28"/>
      <c r="AO162" s="20"/>
      <c r="AP162" s="18"/>
      <c r="AQ162" s="3">
        <v>0.01</v>
      </c>
      <c r="AR162" s="3">
        <v>0.5</v>
      </c>
      <c r="AS162" s="3">
        <f t="shared" si="167"/>
        <v>0.005</v>
      </c>
      <c r="AT162" s="2">
        <f t="shared" si="168"/>
        <v>0.0114723768104029</v>
      </c>
      <c r="AU162" s="25">
        <f t="shared" si="169"/>
        <v>75.9047916666667</v>
      </c>
      <c r="AV162" s="1">
        <f t="shared" si="170"/>
        <v>0.21</v>
      </c>
      <c r="AW162" s="2">
        <f t="shared" si="171"/>
        <v>0.225</v>
      </c>
      <c r="AX162" s="1">
        <f t="shared" si="172"/>
        <v>275.676160275718</v>
      </c>
      <c r="AZ162" s="2"/>
    </row>
    <row r="163" s="1" customFormat="1" spans="1:52">
      <c r="A163" s="6"/>
      <c r="B163" s="6"/>
      <c r="C163" s="9">
        <v>9</v>
      </c>
      <c r="D163" s="12">
        <v>14.3215293949</v>
      </c>
      <c r="E163" s="13">
        <f t="shared" si="173"/>
        <v>18.2517684980645</v>
      </c>
      <c r="F163" s="9" t="s">
        <v>107</v>
      </c>
      <c r="G163" s="6">
        <v>10</v>
      </c>
      <c r="H163" s="11">
        <f t="shared" si="156"/>
        <v>14.3215293949</v>
      </c>
      <c r="I163" s="11">
        <f t="shared" si="157"/>
        <v>287.4715293949</v>
      </c>
      <c r="J163" s="11">
        <f t="shared" si="158"/>
        <v>0.102909139567691</v>
      </c>
      <c r="K163" s="11">
        <f t="shared" si="159"/>
        <v>75.9047916666667</v>
      </c>
      <c r="L163" s="11">
        <f t="shared" si="160"/>
        <v>0.759047916666667</v>
      </c>
      <c r="M163" s="6" t="s">
        <v>107</v>
      </c>
      <c r="N163" s="6"/>
      <c r="O163" s="11">
        <f t="shared" si="174"/>
        <v>3.09938800764696</v>
      </c>
      <c r="P163" s="11">
        <f t="shared" si="161"/>
        <v>0.31895535305337</v>
      </c>
      <c r="Q163" s="16">
        <f t="shared" si="162"/>
        <v>0.0669806241412078</v>
      </c>
      <c r="R163" s="11">
        <f t="shared" si="163"/>
        <v>0.1594000625</v>
      </c>
      <c r="S163" s="17">
        <f t="shared" si="164"/>
        <v>0.420204503628772</v>
      </c>
      <c r="T163" s="3">
        <v>0.01</v>
      </c>
      <c r="U163" s="18">
        <f t="shared" si="165"/>
        <v>0.00420204503628772</v>
      </c>
      <c r="V163" s="17"/>
      <c r="W163" s="3"/>
      <c r="X163" s="3"/>
      <c r="Y163" s="19"/>
      <c r="Z163" s="3"/>
      <c r="AA163" s="20"/>
      <c r="AB163" s="3"/>
      <c r="AC163" s="3"/>
      <c r="AD163" s="3"/>
      <c r="AE163" s="17">
        <v>0.001</v>
      </c>
      <c r="AF163" s="3">
        <v>0.49</v>
      </c>
      <c r="AG163" s="18">
        <f t="shared" si="166"/>
        <v>0.00049</v>
      </c>
      <c r="AH163" s="27"/>
      <c r="AI163" s="3"/>
      <c r="AJ163" s="18"/>
      <c r="AK163" s="28"/>
      <c r="AL163" s="20"/>
      <c r="AM163" s="20"/>
      <c r="AN163" s="28"/>
      <c r="AO163" s="20"/>
      <c r="AP163" s="18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0.00969204503628772</v>
      </c>
      <c r="AU163" s="25">
        <f t="shared" si="169"/>
        <v>75.9047916666667</v>
      </c>
      <c r="AV163" s="1">
        <f t="shared" si="170"/>
        <v>0.21</v>
      </c>
      <c r="AW163" s="2">
        <f t="shared" si="171"/>
        <v>0.225</v>
      </c>
      <c r="AX163" s="1">
        <f t="shared" si="172"/>
        <v>232.895572118965</v>
      </c>
      <c r="AZ163" s="2"/>
    </row>
    <row r="164" s="1" customFormat="1" spans="1:52">
      <c r="A164" s="6"/>
      <c r="B164" s="6"/>
      <c r="C164" s="9">
        <v>10</v>
      </c>
      <c r="D164" s="12">
        <v>6.10247177274193</v>
      </c>
      <c r="E164" s="13">
        <f t="shared" si="173"/>
        <v>14.3215293949</v>
      </c>
      <c r="F164" s="9" t="s">
        <v>107</v>
      </c>
      <c r="G164" s="6">
        <v>11</v>
      </c>
      <c r="H164" s="11">
        <f t="shared" si="156"/>
        <v>6.10247177274193</v>
      </c>
      <c r="I164" s="11">
        <f t="shared" si="157"/>
        <v>279.252471772742</v>
      </c>
      <c r="J164" s="11">
        <f t="shared" si="158"/>
        <v>0.0379761935431521</v>
      </c>
      <c r="K164" s="11">
        <f t="shared" si="159"/>
        <v>75.9047916666667</v>
      </c>
      <c r="L164" s="11">
        <f t="shared" si="160"/>
        <v>0.759047916666667</v>
      </c>
      <c r="M164" s="6" t="s">
        <v>109</v>
      </c>
      <c r="N164" s="11">
        <f>(O163-P163)*$C$24/100</f>
        <v>2.64141102186391</v>
      </c>
      <c r="O164" s="11">
        <f t="shared" si="174"/>
        <v>0.898069549396347</v>
      </c>
      <c r="P164" s="11">
        <f t="shared" si="161"/>
        <v>0.034105263023087</v>
      </c>
      <c r="Q164" s="16">
        <f t="shared" si="162"/>
        <v>0.00716210523484827</v>
      </c>
      <c r="R164" s="11">
        <f t="shared" si="163"/>
        <v>0.1594000625</v>
      </c>
      <c r="S164" s="17">
        <f t="shared" si="164"/>
        <v>0.0449316337931064</v>
      </c>
      <c r="T164" s="3">
        <v>0.01</v>
      </c>
      <c r="U164" s="18">
        <f t="shared" si="165"/>
        <v>0.000449316337931064</v>
      </c>
      <c r="V164" s="17"/>
      <c r="W164" s="3"/>
      <c r="X164" s="3"/>
      <c r="Y164" s="19"/>
      <c r="Z164" s="3"/>
      <c r="AA164" s="20"/>
      <c r="AB164" s="3"/>
      <c r="AC164" s="3"/>
      <c r="AD164" s="3"/>
      <c r="AE164" s="17">
        <v>0.001</v>
      </c>
      <c r="AF164" s="3">
        <v>0.49</v>
      </c>
      <c r="AG164" s="18">
        <f t="shared" si="166"/>
        <v>0.00049</v>
      </c>
      <c r="AH164" s="27"/>
      <c r="AI164" s="3"/>
      <c r="AJ164" s="18"/>
      <c r="AK164" s="28"/>
      <c r="AL164" s="20"/>
      <c r="AM164" s="20"/>
      <c r="AN164" s="28"/>
      <c r="AO164" s="20"/>
      <c r="AP164" s="18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0.00593931633793106</v>
      </c>
      <c r="AU164" s="25">
        <f t="shared" si="169"/>
        <v>75.9047916666667</v>
      </c>
      <c r="AV164" s="1">
        <f t="shared" si="170"/>
        <v>0.21</v>
      </c>
      <c r="AW164" s="2">
        <f t="shared" si="171"/>
        <v>0.225</v>
      </c>
      <c r="AX164" s="1">
        <f t="shared" si="172"/>
        <v>142.719154867628</v>
      </c>
      <c r="AZ164" s="2"/>
    </row>
    <row r="165" s="1" customFormat="1" spans="1:52">
      <c r="A165" s="6"/>
      <c r="B165" s="6"/>
      <c r="C165" s="9">
        <v>11</v>
      </c>
      <c r="D165" s="12">
        <v>-1.0851462833</v>
      </c>
      <c r="E165" s="13">
        <f t="shared" si="173"/>
        <v>6.10247177274193</v>
      </c>
      <c r="F165" s="9" t="s">
        <v>109</v>
      </c>
      <c r="G165" s="6">
        <v>12</v>
      </c>
      <c r="H165" s="11">
        <f t="shared" si="156"/>
        <v>-1.0851462833</v>
      </c>
      <c r="I165" s="11">
        <f t="shared" si="157"/>
        <v>272.0648537167</v>
      </c>
      <c r="J165" s="11">
        <f t="shared" si="158"/>
        <v>0.0151168120009523</v>
      </c>
      <c r="K165" s="11">
        <f t="shared" si="159"/>
        <v>75.9047916666667</v>
      </c>
      <c r="L165" s="11">
        <f t="shared" si="160"/>
        <v>0.759047916666667</v>
      </c>
      <c r="M165" s="6" t="s">
        <v>107</v>
      </c>
      <c r="N165" s="6"/>
      <c r="O165" s="11">
        <f t="shared" si="174"/>
        <v>1.62301220303993</v>
      </c>
      <c r="P165" s="11">
        <f t="shared" si="161"/>
        <v>0.0245347703486059</v>
      </c>
      <c r="Q165" s="16">
        <f t="shared" si="162"/>
        <v>0.00515230177320725</v>
      </c>
      <c r="R165" s="11">
        <f t="shared" si="163"/>
        <v>0.1594000625</v>
      </c>
      <c r="S165" s="17">
        <f t="shared" si="164"/>
        <v>0.0323230850251846</v>
      </c>
      <c r="T165" s="3">
        <v>0.01</v>
      </c>
      <c r="U165" s="18">
        <f t="shared" si="165"/>
        <v>0.000323230850251846</v>
      </c>
      <c r="V165" s="17"/>
      <c r="W165" s="3"/>
      <c r="X165" s="3"/>
      <c r="Y165" s="19"/>
      <c r="Z165" s="3"/>
      <c r="AA165" s="20"/>
      <c r="AB165" s="3"/>
      <c r="AC165" s="3"/>
      <c r="AD165" s="3"/>
      <c r="AE165" s="17">
        <v>0.001</v>
      </c>
      <c r="AF165" s="3">
        <v>0.49</v>
      </c>
      <c r="AG165" s="18">
        <f t="shared" si="166"/>
        <v>0.00049</v>
      </c>
      <c r="AH165" s="27"/>
      <c r="AI165" s="3"/>
      <c r="AJ165" s="18"/>
      <c r="AK165" s="28"/>
      <c r="AL165" s="20"/>
      <c r="AM165" s="20"/>
      <c r="AN165" s="28"/>
      <c r="AO165" s="20"/>
      <c r="AP165" s="18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0.00581323085025185</v>
      </c>
      <c r="AU165" s="25">
        <f t="shared" si="169"/>
        <v>75.9047916666667</v>
      </c>
      <c r="AV165" s="1">
        <f t="shared" si="170"/>
        <v>0.21</v>
      </c>
      <c r="AW165" s="2">
        <f t="shared" si="171"/>
        <v>0.225</v>
      </c>
      <c r="AX165" s="1">
        <f t="shared" si="172"/>
        <v>139.689376149204</v>
      </c>
      <c r="AY165" s="1">
        <f>SUM(AX154:AX165)</f>
        <v>2562.46622043832</v>
      </c>
      <c r="AZ165" s="2"/>
    </row>
    <row r="166" s="1" customFormat="1" spans="1:46">
      <c r="A166" s="6"/>
      <c r="B166" s="6"/>
      <c r="C166" s="9">
        <v>12</v>
      </c>
      <c r="D166" s="12">
        <v>-6.71766366119355</v>
      </c>
      <c r="E166" s="13">
        <f t="shared" si="173"/>
        <v>-1.0851462833</v>
      </c>
      <c r="F166" s="9" t="s">
        <v>107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selection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37</v>
      </c>
      <c r="B2" s="4" t="s">
        <v>38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39</v>
      </c>
      <c r="C3" s="3"/>
      <c r="D3" s="3"/>
      <c r="E3" s="3">
        <v>583.1</v>
      </c>
      <c r="F3" s="3">
        <v>734.672</v>
      </c>
      <c r="G3" s="3">
        <v>0.18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40</v>
      </c>
      <c r="C4" s="3"/>
      <c r="D4" s="3"/>
      <c r="E4" s="3">
        <v>25.8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41</v>
      </c>
      <c r="C5" s="3"/>
      <c r="D5" s="3"/>
      <c r="E5" s="3">
        <v>0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42</v>
      </c>
      <c r="B6" s="5" t="s">
        <v>38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43</v>
      </c>
      <c r="C7" s="3"/>
      <c r="D7" s="3"/>
      <c r="E7" s="3">
        <v>223.3</v>
      </c>
      <c r="F7" s="3">
        <v>91.104</v>
      </c>
      <c r="G7" s="3">
        <v>0.13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44</v>
      </c>
      <c r="C8" s="3"/>
      <c r="D8" s="3"/>
      <c r="E8" s="3">
        <v>1475.5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45</v>
      </c>
      <c r="B9" s="5"/>
      <c r="C9" s="3"/>
      <c r="D9" s="3"/>
      <c r="E9" s="3">
        <v>215.26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46</v>
      </c>
      <c r="B10" s="5"/>
      <c r="C10" s="3"/>
      <c r="D10" s="3"/>
      <c r="E10" s="3">
        <v>0.1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47</v>
      </c>
      <c r="B11" s="5"/>
      <c r="C11" s="3"/>
      <c r="D11" s="3"/>
      <c r="E11" s="3">
        <v>4.1</v>
      </c>
      <c r="F11" s="3">
        <v>341.64</v>
      </c>
      <c r="G11" s="3">
        <v>0.26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48</v>
      </c>
      <c r="B12" s="5"/>
      <c r="C12" s="3"/>
      <c r="D12" s="3"/>
      <c r="E12" s="3">
        <v>4.6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49</v>
      </c>
      <c r="B13" s="5"/>
      <c r="C13" s="3"/>
      <c r="D13" s="3"/>
      <c r="E13" s="3">
        <v>1.3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AV40+AV55+AV71+AV87+AV102+BB118+AY134+AY150+BB150+AY165+AG118</f>
        <v>7614823.14143596</v>
      </c>
      <c r="J16" s="7" t="s">
        <v>35</v>
      </c>
      <c r="K16" s="7">
        <f>I16/(10000*1000)</f>
        <v>0.761482314143596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12804724.3979133</v>
      </c>
      <c r="J17" s="7" t="s">
        <v>35</v>
      </c>
      <c r="K17" s="7">
        <f>I17/(10000*1000)</f>
        <v>1.28047243979133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-11</v>
      </c>
      <c r="E29" s="9"/>
      <c r="F29" s="9"/>
      <c r="G29" s="6">
        <v>1</v>
      </c>
      <c r="H29" s="11">
        <f t="shared" ref="H29:H40" si="0">E30</f>
        <v>-11</v>
      </c>
      <c r="I29" s="11">
        <f t="shared" ref="I29:I40" si="1">H29+273.15</f>
        <v>262.15</v>
      </c>
      <c r="J29" s="11">
        <f t="shared" ref="J29:J40" si="2">EXP(($C$18*(I29-$C$16))/($C$19*I29*$C$16))</f>
        <v>0.00390493234587267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0.00387919233349279</v>
      </c>
      <c r="Q29" s="16">
        <f t="shared" ref="Q29:Q40" si="6">P29*$B$31</f>
        <v>0.000504295003354063</v>
      </c>
      <c r="R29" s="11">
        <f t="shared" ref="R29:R40" si="7">L29*$B$31</f>
        <v>0.129143083333333</v>
      </c>
      <c r="S29" s="17">
        <f t="shared" ref="S29:S40" si="8">Q29/R29</f>
        <v>0.00390493234587268</v>
      </c>
      <c r="T29" s="3">
        <v>0.01</v>
      </c>
      <c r="U29" s="18">
        <f t="shared" ref="U29:U40" si="9">S29*T29</f>
        <v>3.90493234587268e-5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0.0219390493234587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2.15</v>
      </c>
      <c r="AU29" s="1">
        <f t="shared" ref="AU29:AU40" si="17">AT29*10000*AS29*0.67*AR29*AQ29</f>
        <v>4081.33476228581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-14.4407068189355</v>
      </c>
      <c r="E30" s="13">
        <f t="shared" ref="E30:E41" si="18">D29</f>
        <v>-11</v>
      </c>
      <c r="F30" s="9" t="s">
        <v>107</v>
      </c>
      <c r="G30" s="6">
        <v>2</v>
      </c>
      <c r="H30" s="11">
        <f t="shared" si="0"/>
        <v>-14.4407068189355</v>
      </c>
      <c r="I30" s="11">
        <f t="shared" si="1"/>
        <v>258.709293181064</v>
      </c>
      <c r="J30" s="11">
        <f t="shared" si="2"/>
        <v>0.00238278353775087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1.98293747433317</v>
      </c>
      <c r="P30" s="11">
        <f t="shared" si="5"/>
        <v>0.00472491077023038</v>
      </c>
      <c r="Q30" s="16">
        <f t="shared" si="6"/>
        <v>0.000614238400129949</v>
      </c>
      <c r="R30" s="11">
        <f t="shared" si="7"/>
        <v>0.129143083333333</v>
      </c>
      <c r="S30" s="17">
        <f t="shared" si="8"/>
        <v>0.00475626246699198</v>
      </c>
      <c r="T30" s="3">
        <v>0.01</v>
      </c>
      <c r="U30" s="18">
        <f t="shared" si="9"/>
        <v>4.75626246699198e-5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0.0219475626246699</v>
      </c>
      <c r="AR30" s="25">
        <f t="shared" si="15"/>
        <v>99.3408333333333</v>
      </c>
      <c r="AS30" s="1">
        <f t="shared" si="16"/>
        <v>0.13</v>
      </c>
      <c r="AT30" s="2">
        <f>$E$4/12</f>
        <v>2.15</v>
      </c>
      <c r="AU30" s="1">
        <f t="shared" si="17"/>
        <v>4082.91849691637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-10.0548068766786</v>
      </c>
      <c r="E31" s="13">
        <f t="shared" si="18"/>
        <v>-14.4407068189355</v>
      </c>
      <c r="F31" s="9" t="s">
        <v>107</v>
      </c>
      <c r="G31" s="6">
        <v>3</v>
      </c>
      <c r="H31" s="11">
        <f t="shared" si="0"/>
        <v>-10.0548068766786</v>
      </c>
      <c r="I31" s="11">
        <f t="shared" si="1"/>
        <v>263.095193123321</v>
      </c>
      <c r="J31" s="11">
        <f t="shared" si="2"/>
        <v>0.00446235485141911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2.97162089689628</v>
      </c>
      <c r="P31" s="11">
        <f t="shared" si="5"/>
        <v>0.0132604269258435</v>
      </c>
      <c r="Q31" s="16">
        <f t="shared" si="6"/>
        <v>0.00172385550035965</v>
      </c>
      <c r="R31" s="11">
        <f t="shared" si="7"/>
        <v>0.129143083333333</v>
      </c>
      <c r="S31" s="17">
        <f t="shared" si="8"/>
        <v>0.0133484152295651</v>
      </c>
      <c r="T31" s="3">
        <v>0.01</v>
      </c>
      <c r="U31" s="18">
        <f t="shared" si="9"/>
        <v>0.000133484152295651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0.0220334841522957</v>
      </c>
      <c r="AR31" s="25">
        <f t="shared" si="15"/>
        <v>99.3408333333333</v>
      </c>
      <c r="AS31" s="1">
        <f t="shared" si="16"/>
        <v>0.13</v>
      </c>
      <c r="AT31" s="2">
        <f>$E$4/12</f>
        <v>2.15</v>
      </c>
      <c r="AU31" s="1">
        <f t="shared" si="17"/>
        <v>4098.90253124518</v>
      </c>
    </row>
    <row r="32" s="1" customFormat="1" spans="1:47">
      <c r="A32" s="6"/>
      <c r="B32" s="6"/>
      <c r="C32" s="9">
        <v>3</v>
      </c>
      <c r="D32" s="12">
        <v>-8.65641416512903</v>
      </c>
      <c r="E32" s="13">
        <f t="shared" si="18"/>
        <v>-10.0548068766786</v>
      </c>
      <c r="F32" s="9" t="s">
        <v>107</v>
      </c>
      <c r="G32" s="6">
        <v>4</v>
      </c>
      <c r="H32" s="11">
        <f t="shared" si="0"/>
        <v>-8.65641416512903</v>
      </c>
      <c r="I32" s="11">
        <f t="shared" si="1"/>
        <v>264.493585834871</v>
      </c>
      <c r="J32" s="11">
        <f t="shared" si="2"/>
        <v>0.00542676554349043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3.95176880330377</v>
      </c>
      <c r="P32" s="11">
        <f t="shared" si="5"/>
        <v>0.0214453227776093</v>
      </c>
      <c r="Q32" s="16">
        <f t="shared" si="6"/>
        <v>0.0027878919610892</v>
      </c>
      <c r="R32" s="11">
        <f t="shared" si="7"/>
        <v>0.129143083333333</v>
      </c>
      <c r="S32" s="17">
        <f t="shared" si="8"/>
        <v>0.0215876211805578</v>
      </c>
      <c r="T32" s="3">
        <v>0.01</v>
      </c>
      <c r="U32" s="18">
        <f t="shared" si="9"/>
        <v>0.000215876211805578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0.0221158762118056</v>
      </c>
      <c r="AR32" s="25">
        <f t="shared" si="15"/>
        <v>99.3408333333333</v>
      </c>
      <c r="AS32" s="1">
        <f t="shared" si="16"/>
        <v>0.13</v>
      </c>
      <c r="AT32" s="2">
        <f>$E$4/12</f>
        <v>2.15</v>
      </c>
      <c r="AU32" s="1">
        <f t="shared" si="17"/>
        <v>4114.22997646199</v>
      </c>
    </row>
    <row r="33" s="1" customFormat="1" spans="1:47">
      <c r="A33" s="6"/>
      <c r="B33" s="6"/>
      <c r="C33" s="9">
        <v>4</v>
      </c>
      <c r="D33" s="12">
        <v>-1.92887685046667</v>
      </c>
      <c r="E33" s="13">
        <f t="shared" si="18"/>
        <v>-8.65641416512903</v>
      </c>
      <c r="F33" s="9" t="s">
        <v>107</v>
      </c>
      <c r="G33" s="6">
        <v>5</v>
      </c>
      <c r="H33" s="11">
        <f t="shared" si="0"/>
        <v>-1.92887685046667</v>
      </c>
      <c r="I33" s="11">
        <f t="shared" si="1"/>
        <v>271.221123149533</v>
      </c>
      <c r="J33" s="11">
        <f t="shared" si="2"/>
        <v>0.0135241176340963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3.73380730649985</v>
      </c>
      <c r="O33" s="11">
        <f t="shared" si="19"/>
        <v>1.18992450735964</v>
      </c>
      <c r="P33" s="11">
        <f t="shared" si="5"/>
        <v>0.0160926790132259</v>
      </c>
      <c r="Q33" s="16">
        <f t="shared" si="6"/>
        <v>0.00209204827171937</v>
      </c>
      <c r="R33" s="11">
        <f t="shared" si="7"/>
        <v>0.129143083333333</v>
      </c>
      <c r="S33" s="17">
        <f t="shared" si="8"/>
        <v>0.0161994604567366</v>
      </c>
      <c r="T33" s="3">
        <v>0.01</v>
      </c>
      <c r="U33" s="18">
        <f t="shared" si="9"/>
        <v>0.000161994604567366</v>
      </c>
      <c r="V33" s="17"/>
      <c r="W33" s="3"/>
      <c r="X33" s="18"/>
      <c r="Y33" s="19">
        <v>0.02</v>
      </c>
      <c r="Z33" s="3">
        <v>0.21</v>
      </c>
      <c r="AA33" s="20">
        <f t="shared" si="10"/>
        <v>0.0042</v>
      </c>
      <c r="AB33" s="3">
        <v>0.01</v>
      </c>
      <c r="AC33" s="3">
        <v>0.29</v>
      </c>
      <c r="AD33" s="20">
        <f t="shared" si="11"/>
        <v>0.0029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0.0220619946045674</v>
      </c>
      <c r="AR33" s="25">
        <f t="shared" si="15"/>
        <v>99.3408333333333</v>
      </c>
      <c r="AS33" s="1">
        <f t="shared" si="16"/>
        <v>0.13</v>
      </c>
      <c r="AT33" s="2">
        <f>$E$4/12</f>
        <v>2.15</v>
      </c>
      <c r="AU33" s="1">
        <f t="shared" si="17"/>
        <v>4104.20634811662</v>
      </c>
    </row>
    <row r="34" s="1" customFormat="1" spans="1:47">
      <c r="A34" s="6"/>
      <c r="B34" s="6"/>
      <c r="C34" s="9">
        <v>5</v>
      </c>
      <c r="D34" s="12">
        <v>2.13787679864516</v>
      </c>
      <c r="E34" s="13">
        <f t="shared" si="18"/>
        <v>-1.92887685046667</v>
      </c>
      <c r="F34" s="9" t="s">
        <v>109</v>
      </c>
      <c r="G34" s="6">
        <v>6</v>
      </c>
      <c r="H34" s="11">
        <f t="shared" si="0"/>
        <v>2.13787679864516</v>
      </c>
      <c r="I34" s="11">
        <f t="shared" si="1"/>
        <v>275.287876798645</v>
      </c>
      <c r="J34" s="11">
        <f t="shared" si="2"/>
        <v>0.0229843358332041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2.16724016167975</v>
      </c>
      <c r="P34" s="11">
        <f t="shared" si="5"/>
        <v>0.0498125757072548</v>
      </c>
      <c r="Q34" s="16">
        <f t="shared" si="6"/>
        <v>0.00647563484194312</v>
      </c>
      <c r="R34" s="11">
        <f t="shared" si="7"/>
        <v>0.129143083333333</v>
      </c>
      <c r="S34" s="17">
        <f t="shared" si="8"/>
        <v>0.0501431023234034</v>
      </c>
      <c r="T34" s="3">
        <v>0.01</v>
      </c>
      <c r="U34" s="18">
        <f t="shared" si="9"/>
        <v>0.000501431023234034</v>
      </c>
      <c r="V34" s="17"/>
      <c r="W34" s="3"/>
      <c r="X34" s="18"/>
      <c r="Y34" s="19">
        <v>0.02</v>
      </c>
      <c r="Z34" s="3">
        <v>0.21</v>
      </c>
      <c r="AA34" s="20">
        <f t="shared" si="10"/>
        <v>0.0042</v>
      </c>
      <c r="AB34" s="3">
        <v>0.01</v>
      </c>
      <c r="AC34" s="3">
        <v>0.29</v>
      </c>
      <c r="AD34" s="20">
        <f t="shared" si="11"/>
        <v>0.0029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0.022401431023234</v>
      </c>
      <c r="AR34" s="25">
        <f t="shared" si="15"/>
        <v>99.3408333333333</v>
      </c>
      <c r="AS34" s="1">
        <f t="shared" si="16"/>
        <v>0.13</v>
      </c>
      <c r="AT34" s="2">
        <f>$E$4/12</f>
        <v>2.15</v>
      </c>
      <c r="AU34" s="1">
        <f t="shared" si="17"/>
        <v>4167.35191266069</v>
      </c>
    </row>
    <row r="35" s="1" customFormat="1" spans="1:47">
      <c r="A35" s="6"/>
      <c r="B35" s="6"/>
      <c r="C35" s="9">
        <v>6</v>
      </c>
      <c r="D35" s="12">
        <v>6.27760239663333</v>
      </c>
      <c r="E35" s="13">
        <f t="shared" si="18"/>
        <v>2.13787679864516</v>
      </c>
      <c r="F35" s="9" t="s">
        <v>107</v>
      </c>
      <c r="G35" s="6">
        <v>7</v>
      </c>
      <c r="H35" s="11">
        <f t="shared" si="0"/>
        <v>6.27760239663333</v>
      </c>
      <c r="I35" s="11">
        <f t="shared" si="1"/>
        <v>279.427602396633</v>
      </c>
      <c r="J35" s="11">
        <f t="shared" si="2"/>
        <v>0.0388152224553755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3.11083591930583</v>
      </c>
      <c r="P35" s="11">
        <f t="shared" si="5"/>
        <v>0.120747788230028</v>
      </c>
      <c r="Q35" s="16">
        <f t="shared" si="6"/>
        <v>0.0156972124699037</v>
      </c>
      <c r="R35" s="11">
        <f t="shared" si="7"/>
        <v>0.129143083333333</v>
      </c>
      <c r="S35" s="17">
        <f t="shared" si="8"/>
        <v>0.121548998713213</v>
      </c>
      <c r="T35" s="3">
        <v>0.01</v>
      </c>
      <c r="U35" s="18">
        <f t="shared" si="9"/>
        <v>0.00121548998713213</v>
      </c>
      <c r="V35" s="17"/>
      <c r="W35" s="3"/>
      <c r="X35" s="18"/>
      <c r="Y35" s="19">
        <v>0.02</v>
      </c>
      <c r="Z35" s="3">
        <v>0.21</v>
      </c>
      <c r="AA35" s="20">
        <f t="shared" si="10"/>
        <v>0.0042</v>
      </c>
      <c r="AB35" s="3">
        <v>0.01</v>
      </c>
      <c r="AC35" s="3">
        <v>0.29</v>
      </c>
      <c r="AD35" s="20">
        <f t="shared" si="11"/>
        <v>0.0029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0.0231154899871321</v>
      </c>
      <c r="AR35" s="25">
        <f t="shared" si="15"/>
        <v>99.3408333333333</v>
      </c>
      <c r="AS35" s="1">
        <f t="shared" si="16"/>
        <v>0.13</v>
      </c>
      <c r="AT35" s="2">
        <f>$E$4/12</f>
        <v>2.15</v>
      </c>
      <c r="AU35" s="1">
        <f t="shared" si="17"/>
        <v>4300.18873839146</v>
      </c>
    </row>
    <row r="36" s="1" customFormat="1" spans="1:47">
      <c r="A36" s="6"/>
      <c r="B36" s="6"/>
      <c r="C36" s="9">
        <v>7</v>
      </c>
      <c r="D36" s="12">
        <v>11.0527702854839</v>
      </c>
      <c r="E36" s="13">
        <f t="shared" si="18"/>
        <v>6.27760239663333</v>
      </c>
      <c r="F36" s="9" t="s">
        <v>107</v>
      </c>
      <c r="G36" s="6">
        <v>8</v>
      </c>
      <c r="H36" s="11">
        <f t="shared" si="0"/>
        <v>11.0527702854839</v>
      </c>
      <c r="I36" s="11">
        <f t="shared" si="1"/>
        <v>284.202770285484</v>
      </c>
      <c r="J36" s="11">
        <f t="shared" si="2"/>
        <v>0.0697059306658431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3.98349646440913</v>
      </c>
      <c r="P36" s="11">
        <f t="shared" si="5"/>
        <v>0.277673328355734</v>
      </c>
      <c r="Q36" s="16">
        <f t="shared" si="6"/>
        <v>0.0360975326862454</v>
      </c>
      <c r="R36" s="11">
        <f t="shared" si="7"/>
        <v>0.129143083333333</v>
      </c>
      <c r="S36" s="17">
        <f t="shared" si="8"/>
        <v>0.279515803359546</v>
      </c>
      <c r="T36" s="3">
        <v>0.01</v>
      </c>
      <c r="U36" s="18">
        <f t="shared" si="9"/>
        <v>0.00279515803359546</v>
      </c>
      <c r="V36" s="17"/>
      <c r="W36" s="3"/>
      <c r="X36" s="18"/>
      <c r="Y36" s="19">
        <v>0.02</v>
      </c>
      <c r="Z36" s="3">
        <v>0.21</v>
      </c>
      <c r="AA36" s="20">
        <f t="shared" si="10"/>
        <v>0.0042</v>
      </c>
      <c r="AB36" s="3">
        <v>0.01</v>
      </c>
      <c r="AC36" s="3">
        <v>0.29</v>
      </c>
      <c r="AD36" s="20">
        <f t="shared" si="11"/>
        <v>0.0029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0.0246951580335955</v>
      </c>
      <c r="AR36" s="25">
        <f t="shared" si="15"/>
        <v>99.3408333333333</v>
      </c>
      <c r="AS36" s="1">
        <f t="shared" si="16"/>
        <v>0.13</v>
      </c>
      <c r="AT36" s="2">
        <f>$E$4/12</f>
        <v>2.15</v>
      </c>
      <c r="AU36" s="1">
        <f t="shared" si="17"/>
        <v>4594.05535110787</v>
      </c>
    </row>
    <row r="37" s="1" customFormat="1" spans="1:47">
      <c r="A37" s="6"/>
      <c r="B37" s="6"/>
      <c r="C37" s="9">
        <v>8</v>
      </c>
      <c r="D37" s="12">
        <v>9.82012290490323</v>
      </c>
      <c r="E37" s="13">
        <f t="shared" si="18"/>
        <v>11.0527702854839</v>
      </c>
      <c r="F37" s="9" t="s">
        <v>107</v>
      </c>
      <c r="G37" s="6">
        <v>9</v>
      </c>
      <c r="H37" s="11">
        <f t="shared" si="0"/>
        <v>9.82012290490323</v>
      </c>
      <c r="I37" s="11">
        <f t="shared" si="1"/>
        <v>282.970122904903</v>
      </c>
      <c r="J37" s="11">
        <f t="shared" si="2"/>
        <v>0.0600420550318036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4.69923146938673</v>
      </c>
      <c r="P37" s="11">
        <f t="shared" si="5"/>
        <v>0.282151514492101</v>
      </c>
      <c r="Q37" s="16">
        <f t="shared" si="6"/>
        <v>0.0366796968839732</v>
      </c>
      <c r="R37" s="11">
        <f t="shared" si="7"/>
        <v>0.129143083333333</v>
      </c>
      <c r="S37" s="17">
        <f t="shared" si="8"/>
        <v>0.284023704074795</v>
      </c>
      <c r="T37" s="3">
        <v>0.01</v>
      </c>
      <c r="U37" s="18">
        <f t="shared" si="9"/>
        <v>0.00284023704074795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0.024740237040748</v>
      </c>
      <c r="AR37" s="25">
        <f t="shared" si="15"/>
        <v>99.3408333333333</v>
      </c>
      <c r="AS37" s="1">
        <f t="shared" si="16"/>
        <v>0.13</v>
      </c>
      <c r="AT37" s="2">
        <f>$E$4/12</f>
        <v>2.15</v>
      </c>
      <c r="AU37" s="1">
        <f t="shared" si="17"/>
        <v>4602.44142637613</v>
      </c>
    </row>
    <row r="38" s="1" customFormat="1" spans="1:47">
      <c r="A38" s="6"/>
      <c r="B38" s="6"/>
      <c r="C38" s="9">
        <v>9</v>
      </c>
      <c r="D38" s="12">
        <v>5.6064405113</v>
      </c>
      <c r="E38" s="13">
        <f t="shared" si="18"/>
        <v>9.82012290490323</v>
      </c>
      <c r="F38" s="9" t="s">
        <v>107</v>
      </c>
      <c r="G38" s="6">
        <v>10</v>
      </c>
      <c r="H38" s="11">
        <f t="shared" si="0"/>
        <v>5.6064405113</v>
      </c>
      <c r="I38" s="11">
        <f t="shared" si="1"/>
        <v>278.7564405113</v>
      </c>
      <c r="J38" s="11">
        <f t="shared" si="2"/>
        <v>0.0356915882104671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5.41048828822796</v>
      </c>
      <c r="P38" s="11">
        <f t="shared" si="5"/>
        <v>0.193108920000988</v>
      </c>
      <c r="Q38" s="16">
        <f t="shared" si="6"/>
        <v>0.0251041596001284</v>
      </c>
      <c r="R38" s="11">
        <f t="shared" si="7"/>
        <v>0.129143083333333</v>
      </c>
      <c r="S38" s="17">
        <f t="shared" si="8"/>
        <v>0.194390275902982</v>
      </c>
      <c r="T38" s="3">
        <v>0.01</v>
      </c>
      <c r="U38" s="18">
        <f t="shared" si="9"/>
        <v>0.00194390275902982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0.0238439027590298</v>
      </c>
      <c r="AR38" s="25">
        <f t="shared" si="15"/>
        <v>99.3408333333333</v>
      </c>
      <c r="AS38" s="1">
        <f t="shared" si="16"/>
        <v>0.13</v>
      </c>
      <c r="AT38" s="2">
        <f>$E$4/12</f>
        <v>2.15</v>
      </c>
      <c r="AU38" s="1">
        <f t="shared" si="17"/>
        <v>4435.69581180235</v>
      </c>
    </row>
    <row r="39" s="1" customFormat="1" spans="1:47">
      <c r="A39" s="6"/>
      <c r="B39" s="6"/>
      <c r="C39" s="9">
        <v>10</v>
      </c>
      <c r="D39" s="12">
        <v>-1.43602383767742</v>
      </c>
      <c r="E39" s="13">
        <f t="shared" si="18"/>
        <v>5.6064405113</v>
      </c>
      <c r="F39" s="9" t="s">
        <v>107</v>
      </c>
      <c r="G39" s="6">
        <v>11</v>
      </c>
      <c r="H39" s="11">
        <f t="shared" si="0"/>
        <v>-1.43602383767742</v>
      </c>
      <c r="I39" s="11">
        <f t="shared" si="1"/>
        <v>271.713976162323</v>
      </c>
      <c r="J39" s="11">
        <f t="shared" si="2"/>
        <v>0.0144340800278323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4.95651039981562</v>
      </c>
      <c r="O39" s="11">
        <f t="shared" si="19"/>
        <v>1.25427730174468</v>
      </c>
      <c r="P39" s="11">
        <f t="shared" si="5"/>
        <v>0.0181043389504763</v>
      </c>
      <c r="Q39" s="16">
        <f t="shared" si="6"/>
        <v>0.00235356406356192</v>
      </c>
      <c r="R39" s="11">
        <f t="shared" si="7"/>
        <v>0.129143083333333</v>
      </c>
      <c r="S39" s="17">
        <f t="shared" si="8"/>
        <v>0.0182244685724833</v>
      </c>
      <c r="T39" s="3">
        <v>0.01</v>
      </c>
      <c r="U39" s="18">
        <f t="shared" si="9"/>
        <v>0.000182244685724833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0.0220822446857248</v>
      </c>
      <c r="AR39" s="25">
        <f t="shared" si="15"/>
        <v>99.3408333333333</v>
      </c>
      <c r="AS39" s="1">
        <f t="shared" si="16"/>
        <v>0.13</v>
      </c>
      <c r="AT39" s="2">
        <f>$E$4/12</f>
        <v>2.15</v>
      </c>
      <c r="AU39" s="1">
        <f t="shared" si="17"/>
        <v>4107.97348309811</v>
      </c>
    </row>
    <row r="40" s="1" customFormat="1" spans="1:48">
      <c r="A40" s="6"/>
      <c r="B40" s="6"/>
      <c r="C40" s="9">
        <v>11</v>
      </c>
      <c r="D40" s="12">
        <v>-11.0220250411667</v>
      </c>
      <c r="E40" s="13">
        <f t="shared" si="18"/>
        <v>-1.43602383767742</v>
      </c>
      <c r="F40" s="9" t="s">
        <v>109</v>
      </c>
      <c r="G40" s="6">
        <v>12</v>
      </c>
      <c r="H40" s="11">
        <f t="shared" si="0"/>
        <v>-11.0220250411667</v>
      </c>
      <c r="I40" s="11">
        <f t="shared" si="1"/>
        <v>262.127974958833</v>
      </c>
      <c r="J40" s="11">
        <f t="shared" si="2"/>
        <v>0.00389276473616091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2.22958129612754</v>
      </c>
      <c r="P40" s="11">
        <f t="shared" si="5"/>
        <v>0.00867923544596922</v>
      </c>
      <c r="Q40" s="16">
        <f t="shared" si="6"/>
        <v>0.001128300607976</v>
      </c>
      <c r="R40" s="11">
        <f t="shared" si="7"/>
        <v>0.129143083333333</v>
      </c>
      <c r="S40" s="17">
        <f t="shared" si="8"/>
        <v>0.00873682568863349</v>
      </c>
      <c r="T40" s="3">
        <v>0.01</v>
      </c>
      <c r="U40" s="18">
        <f t="shared" si="9"/>
        <v>8.73682568863349e-5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0.0219873682568863</v>
      </c>
      <c r="AR40" s="25">
        <f t="shared" si="15"/>
        <v>99.3408333333333</v>
      </c>
      <c r="AS40" s="1">
        <f t="shared" si="16"/>
        <v>0.13</v>
      </c>
      <c r="AT40" s="2">
        <f>$E$4/12</f>
        <v>2.15</v>
      </c>
      <c r="AU40" s="1">
        <f t="shared" si="17"/>
        <v>4090.32356302039</v>
      </c>
      <c r="AV40" s="1">
        <f>SUM(AU29:AU40)</f>
        <v>50779.622401483</v>
      </c>
    </row>
    <row r="41" s="1" customFormat="1" spans="1:46">
      <c r="A41" s="6"/>
      <c r="B41" s="6"/>
      <c r="C41" s="9">
        <v>12</v>
      </c>
      <c r="D41" s="12">
        <v>-12.3906981230645</v>
      </c>
      <c r="E41" s="13">
        <f t="shared" si="18"/>
        <v>-11.0220250411667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734.672</v>
      </c>
      <c r="C44" s="9" t="s">
        <v>106</v>
      </c>
      <c r="D44" s="10">
        <v>-11</v>
      </c>
      <c r="E44" s="9"/>
      <c r="F44" s="9"/>
      <c r="G44" s="6">
        <v>1</v>
      </c>
      <c r="H44" s="11">
        <f t="shared" ref="H44:H55" si="20">E45</f>
        <v>-11</v>
      </c>
      <c r="I44" s="11">
        <f t="shared" ref="I44:I55" si="21">H44+273.15</f>
        <v>262.15</v>
      </c>
      <c r="J44" s="11">
        <f t="shared" ref="J44:J55" si="22">EXP(($C$18*(I44-$C$16))/($C$19*I44*$C$16))</f>
        <v>0.00390493234587267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107</v>
      </c>
      <c r="N44" s="6"/>
      <c r="O44" s="11">
        <f>L44</f>
        <v>0.612226666666667</v>
      </c>
      <c r="P44" s="11">
        <f t="shared" ref="P44:P55" si="25">O44*J44</f>
        <v>0.00239070371367247</v>
      </c>
      <c r="Q44" s="16">
        <f t="shared" ref="Q44:Q55" si="26">P44*$B$46</f>
        <v>0.000430326668461045</v>
      </c>
      <c r="R44" s="11">
        <f t="shared" ref="R44:R55" si="27">L44*$B$46</f>
        <v>0.1102008</v>
      </c>
      <c r="S44" s="17">
        <f t="shared" ref="S44:S55" si="28">Q44/R44</f>
        <v>0.00390493234587267</v>
      </c>
      <c r="T44" s="3">
        <v>0.01</v>
      </c>
      <c r="U44" s="18">
        <f t="shared" ref="U44:U55" si="29">S44*T44</f>
        <v>3.90493234587267e-5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0.0191390493234587</v>
      </c>
      <c r="AR44" s="25">
        <f t="shared" ref="AR44:AR55" si="35">$B$44/12</f>
        <v>61.2226666666667</v>
      </c>
      <c r="AS44" s="1">
        <f t="shared" ref="AS44:AS55" si="36">$B$46</f>
        <v>0.18</v>
      </c>
      <c r="AT44" s="2">
        <f>$E$3/12</f>
        <v>48.5916666666667</v>
      </c>
      <c r="AU44" s="1">
        <f t="shared" ref="AU44:AU55" si="37">AT44*10000*AS44*0.67*AR44*AQ44</f>
        <v>68665.993333592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-14.4407068189355</v>
      </c>
      <c r="E45" s="13">
        <f t="shared" ref="E45:E56" si="38">D44</f>
        <v>-11</v>
      </c>
      <c r="F45" s="9" t="s">
        <v>107</v>
      </c>
      <c r="G45" s="6">
        <v>2</v>
      </c>
      <c r="H45" s="11">
        <f t="shared" si="20"/>
        <v>-14.4407068189355</v>
      </c>
      <c r="I45" s="11">
        <f t="shared" si="21"/>
        <v>258.709293181064</v>
      </c>
      <c r="J45" s="11">
        <f t="shared" si="22"/>
        <v>0.00238278353775087</v>
      </c>
      <c r="K45" s="11">
        <f t="shared" si="23"/>
        <v>61.2226666666667</v>
      </c>
      <c r="L45" s="11">
        <f t="shared" si="24"/>
        <v>0.612226666666667</v>
      </c>
      <c r="M45" s="6" t="s">
        <v>107</v>
      </c>
      <c r="N45" s="6"/>
      <c r="O45" s="11">
        <f t="shared" ref="O45:O55" si="39">L45+O44-P44-N45</f>
        <v>1.22206262961966</v>
      </c>
      <c r="P45" s="11">
        <f t="shared" si="25"/>
        <v>0.00291191071595827</v>
      </c>
      <c r="Q45" s="16">
        <f t="shared" si="26"/>
        <v>0.000524143928872489</v>
      </c>
      <c r="R45" s="11">
        <f t="shared" si="27"/>
        <v>0.1102008</v>
      </c>
      <c r="S45" s="17">
        <f t="shared" si="28"/>
        <v>0.00475626246699197</v>
      </c>
      <c r="T45" s="3">
        <v>0.01</v>
      </c>
      <c r="U45" s="18">
        <f t="shared" si="29"/>
        <v>4.75626246699197e-5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0.0191475626246699</v>
      </c>
      <c r="AR45" s="25">
        <f t="shared" si="35"/>
        <v>61.2226666666667</v>
      </c>
      <c r="AS45" s="1">
        <f t="shared" si="36"/>
        <v>0.18</v>
      </c>
      <c r="AT45" s="2">
        <f>$E$3/12</f>
        <v>48.5916666666667</v>
      </c>
      <c r="AU45" s="1">
        <f t="shared" si="37"/>
        <v>68696.5368717968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-10.0548068766786</v>
      </c>
      <c r="E46" s="13">
        <f t="shared" si="38"/>
        <v>-14.4407068189355</v>
      </c>
      <c r="F46" s="9" t="s">
        <v>107</v>
      </c>
      <c r="G46" s="6">
        <v>3</v>
      </c>
      <c r="H46" s="11">
        <f t="shared" si="20"/>
        <v>-10.0548068766786</v>
      </c>
      <c r="I46" s="11">
        <f t="shared" si="21"/>
        <v>263.095193123321</v>
      </c>
      <c r="J46" s="11">
        <f t="shared" si="22"/>
        <v>0.00446235485141911</v>
      </c>
      <c r="K46" s="11">
        <f t="shared" si="23"/>
        <v>61.2226666666667</v>
      </c>
      <c r="L46" s="11">
        <f t="shared" si="24"/>
        <v>0.612226666666667</v>
      </c>
      <c r="M46" s="6" t="s">
        <v>107</v>
      </c>
      <c r="N46" s="6"/>
      <c r="O46" s="11">
        <f t="shared" si="39"/>
        <v>1.83137738557037</v>
      </c>
      <c r="P46" s="11">
        <f t="shared" si="25"/>
        <v>0.00817225576127918</v>
      </c>
      <c r="Q46" s="16">
        <f t="shared" si="26"/>
        <v>0.00147100603703025</v>
      </c>
      <c r="R46" s="11">
        <f t="shared" si="27"/>
        <v>0.1102008</v>
      </c>
      <c r="S46" s="17">
        <f t="shared" si="28"/>
        <v>0.013348415229565</v>
      </c>
      <c r="T46" s="3">
        <v>0.01</v>
      </c>
      <c r="U46" s="18">
        <f t="shared" si="29"/>
        <v>0.00013348415229565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0.0192334841522957</v>
      </c>
      <c r="AR46" s="25">
        <f t="shared" si="35"/>
        <v>61.2226666666667</v>
      </c>
      <c r="AS46" s="1">
        <f t="shared" si="36"/>
        <v>0.18</v>
      </c>
      <c r="AT46" s="2">
        <f>$E$3/12</f>
        <v>48.5916666666667</v>
      </c>
      <c r="AU46" s="1">
        <f t="shared" si="37"/>
        <v>69004.8012449874</v>
      </c>
    </row>
    <row r="47" s="1" customFormat="1" spans="1:47">
      <c r="A47" s="6"/>
      <c r="B47" s="6"/>
      <c r="C47" s="9">
        <v>3</v>
      </c>
      <c r="D47" s="12">
        <v>-8.65641416512903</v>
      </c>
      <c r="E47" s="13">
        <f t="shared" si="38"/>
        <v>-10.0548068766786</v>
      </c>
      <c r="F47" s="9" t="s">
        <v>107</v>
      </c>
      <c r="G47" s="6">
        <v>4</v>
      </c>
      <c r="H47" s="11">
        <f t="shared" si="20"/>
        <v>-8.65641416512903</v>
      </c>
      <c r="I47" s="11">
        <f t="shared" si="21"/>
        <v>264.493585834871</v>
      </c>
      <c r="J47" s="11">
        <f t="shared" si="22"/>
        <v>0.00542676554349043</v>
      </c>
      <c r="K47" s="11">
        <f t="shared" si="23"/>
        <v>61.2226666666667</v>
      </c>
      <c r="L47" s="11">
        <f t="shared" si="24"/>
        <v>0.612226666666667</v>
      </c>
      <c r="M47" s="6" t="s">
        <v>107</v>
      </c>
      <c r="N47" s="6"/>
      <c r="O47" s="11">
        <f t="shared" si="39"/>
        <v>2.43543179647576</v>
      </c>
      <c r="P47" s="11">
        <f t="shared" si="25"/>
        <v>0.0132165173566356</v>
      </c>
      <c r="Q47" s="16">
        <f t="shared" si="26"/>
        <v>0.00237897312419441</v>
      </c>
      <c r="R47" s="11">
        <f t="shared" si="27"/>
        <v>0.1102008</v>
      </c>
      <c r="S47" s="17">
        <f t="shared" si="28"/>
        <v>0.0215876211805578</v>
      </c>
      <c r="T47" s="3">
        <v>0.01</v>
      </c>
      <c r="U47" s="18">
        <f t="shared" si="29"/>
        <v>0.000215876211805578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0.0193158762118056</v>
      </c>
      <c r="AR47" s="25">
        <f t="shared" si="35"/>
        <v>61.2226666666667</v>
      </c>
      <c r="AS47" s="1">
        <f t="shared" si="36"/>
        <v>0.18</v>
      </c>
      <c r="AT47" s="2">
        <f>$E$3/12</f>
        <v>48.5916666666667</v>
      </c>
      <c r="AU47" s="1">
        <f t="shared" si="37"/>
        <v>69300.4027930808</v>
      </c>
    </row>
    <row r="48" s="1" customFormat="1" spans="1:47">
      <c r="A48" s="6"/>
      <c r="B48" s="6"/>
      <c r="C48" s="9">
        <v>4</v>
      </c>
      <c r="D48" s="12">
        <v>-1.92887685046667</v>
      </c>
      <c r="E48" s="13">
        <f t="shared" si="38"/>
        <v>-8.65641416512903</v>
      </c>
      <c r="F48" s="9" t="s">
        <v>107</v>
      </c>
      <c r="G48" s="6">
        <v>5</v>
      </c>
      <c r="H48" s="11">
        <f t="shared" si="20"/>
        <v>-1.92887685046667</v>
      </c>
      <c r="I48" s="11">
        <f t="shared" si="21"/>
        <v>271.221123149533</v>
      </c>
      <c r="J48" s="11">
        <f t="shared" si="22"/>
        <v>0.0135241176340963</v>
      </c>
      <c r="K48" s="11">
        <f t="shared" si="23"/>
        <v>61.2226666666667</v>
      </c>
      <c r="L48" s="11">
        <f t="shared" si="24"/>
        <v>0.612226666666667</v>
      </c>
      <c r="M48" s="6" t="s">
        <v>109</v>
      </c>
      <c r="N48" s="11">
        <f>(O47-P47)*$C$24/100</f>
        <v>2.30110451516317</v>
      </c>
      <c r="O48" s="11">
        <f t="shared" si="39"/>
        <v>0.733337430622623</v>
      </c>
      <c r="P48" s="11">
        <f t="shared" si="25"/>
        <v>0.0099177416772263</v>
      </c>
      <c r="Q48" s="16">
        <f t="shared" si="26"/>
        <v>0.00178519350190073</v>
      </c>
      <c r="R48" s="11">
        <f t="shared" si="27"/>
        <v>0.1102008</v>
      </c>
      <c r="S48" s="17">
        <f t="shared" si="28"/>
        <v>0.0161994604567366</v>
      </c>
      <c r="T48" s="3">
        <v>0.01</v>
      </c>
      <c r="U48" s="18">
        <f t="shared" si="29"/>
        <v>0.000161994604567366</v>
      </c>
      <c r="V48" s="17"/>
      <c r="W48" s="3"/>
      <c r="X48" s="18"/>
      <c r="Y48" s="19">
        <v>0.02</v>
      </c>
      <c r="Z48" s="3">
        <v>0.29</v>
      </c>
      <c r="AA48" s="20">
        <f t="shared" si="30"/>
        <v>0.0058</v>
      </c>
      <c r="AB48" s="3">
        <v>0.01</v>
      </c>
      <c r="AC48" s="3">
        <v>0.28</v>
      </c>
      <c r="AD48" s="20">
        <f t="shared" si="31"/>
        <v>0.0028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0.0192619946045674</v>
      </c>
      <c r="AR48" s="25">
        <f t="shared" si="35"/>
        <v>61.2226666666667</v>
      </c>
      <c r="AS48" s="1">
        <f t="shared" si="36"/>
        <v>0.18</v>
      </c>
      <c r="AT48" s="2">
        <f>$E$3/12</f>
        <v>48.5916666666667</v>
      </c>
      <c r="AU48" s="1">
        <f t="shared" si="37"/>
        <v>69107.0894251651</v>
      </c>
    </row>
    <row r="49" s="1" customFormat="1" spans="1:47">
      <c r="A49" s="6"/>
      <c r="B49" s="6"/>
      <c r="C49" s="9">
        <v>5</v>
      </c>
      <c r="D49" s="12">
        <v>2.13787679864516</v>
      </c>
      <c r="E49" s="13">
        <f t="shared" si="38"/>
        <v>-1.92887685046667</v>
      </c>
      <c r="F49" s="9" t="s">
        <v>109</v>
      </c>
      <c r="G49" s="6">
        <v>6</v>
      </c>
      <c r="H49" s="11">
        <f t="shared" si="20"/>
        <v>2.13787679864516</v>
      </c>
      <c r="I49" s="11">
        <f t="shared" si="21"/>
        <v>275.287876798645</v>
      </c>
      <c r="J49" s="11">
        <f t="shared" si="22"/>
        <v>0.0229843358332041</v>
      </c>
      <c r="K49" s="11">
        <f t="shared" si="23"/>
        <v>61.2226666666667</v>
      </c>
      <c r="L49" s="11">
        <f t="shared" si="24"/>
        <v>0.612226666666667</v>
      </c>
      <c r="M49" s="6" t="s">
        <v>107</v>
      </c>
      <c r="N49" s="6"/>
      <c r="O49" s="11">
        <f t="shared" si="39"/>
        <v>1.33564635561206</v>
      </c>
      <c r="P49" s="11">
        <f t="shared" si="25"/>
        <v>0.0306989443917828</v>
      </c>
      <c r="Q49" s="16">
        <f t="shared" si="26"/>
        <v>0.0055258099905209</v>
      </c>
      <c r="R49" s="11">
        <f t="shared" si="27"/>
        <v>0.1102008</v>
      </c>
      <c r="S49" s="17">
        <f t="shared" si="28"/>
        <v>0.0501431023234033</v>
      </c>
      <c r="T49" s="3">
        <v>0.01</v>
      </c>
      <c r="U49" s="18">
        <f t="shared" si="29"/>
        <v>0.000501431023234033</v>
      </c>
      <c r="V49" s="17"/>
      <c r="W49" s="3"/>
      <c r="X49" s="18"/>
      <c r="Y49" s="19">
        <v>0.02</v>
      </c>
      <c r="Z49" s="3">
        <v>0.29</v>
      </c>
      <c r="AA49" s="20">
        <f t="shared" si="30"/>
        <v>0.0058</v>
      </c>
      <c r="AB49" s="3">
        <v>0.01</v>
      </c>
      <c r="AC49" s="3">
        <v>0.28</v>
      </c>
      <c r="AD49" s="20">
        <f t="shared" si="31"/>
        <v>0.0028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0.019601431023234</v>
      </c>
      <c r="AR49" s="25">
        <f t="shared" si="35"/>
        <v>61.2226666666667</v>
      </c>
      <c r="AS49" s="1">
        <f t="shared" si="36"/>
        <v>0.18</v>
      </c>
      <c r="AT49" s="2">
        <f>$E$3/12</f>
        <v>48.5916666666667</v>
      </c>
      <c r="AU49" s="1">
        <f t="shared" si="37"/>
        <v>70324.9001151023</v>
      </c>
    </row>
    <row r="50" s="1" customFormat="1" spans="1:47">
      <c r="A50" s="6"/>
      <c r="B50" s="6"/>
      <c r="C50" s="9">
        <v>6</v>
      </c>
      <c r="D50" s="12">
        <v>6.27760239663333</v>
      </c>
      <c r="E50" s="13">
        <f t="shared" si="38"/>
        <v>2.13787679864516</v>
      </c>
      <c r="F50" s="9" t="s">
        <v>107</v>
      </c>
      <c r="G50" s="6">
        <v>7</v>
      </c>
      <c r="H50" s="11">
        <f t="shared" si="20"/>
        <v>6.27760239663333</v>
      </c>
      <c r="I50" s="11">
        <f t="shared" si="21"/>
        <v>279.427602396633</v>
      </c>
      <c r="J50" s="11">
        <f t="shared" si="22"/>
        <v>0.0388152224553755</v>
      </c>
      <c r="K50" s="11">
        <f t="shared" si="23"/>
        <v>61.2226666666667</v>
      </c>
      <c r="L50" s="11">
        <f t="shared" si="24"/>
        <v>0.612226666666667</v>
      </c>
      <c r="M50" s="6" t="s">
        <v>107</v>
      </c>
      <c r="N50" s="6"/>
      <c r="O50" s="11">
        <f t="shared" si="39"/>
        <v>1.91717407788695</v>
      </c>
      <c r="P50" s="11">
        <f t="shared" si="25"/>
        <v>0.0744155383188613</v>
      </c>
      <c r="Q50" s="16">
        <f t="shared" si="26"/>
        <v>0.013394796897395</v>
      </c>
      <c r="R50" s="11">
        <f t="shared" si="27"/>
        <v>0.1102008</v>
      </c>
      <c r="S50" s="17">
        <f t="shared" si="28"/>
        <v>0.121548998713213</v>
      </c>
      <c r="T50" s="3">
        <v>0.01</v>
      </c>
      <c r="U50" s="18">
        <f t="shared" si="29"/>
        <v>0.00121548998713213</v>
      </c>
      <c r="V50" s="17"/>
      <c r="W50" s="3"/>
      <c r="X50" s="18"/>
      <c r="Y50" s="19">
        <v>0.02</v>
      </c>
      <c r="Z50" s="3">
        <v>0.29</v>
      </c>
      <c r="AA50" s="20">
        <f t="shared" si="30"/>
        <v>0.0058</v>
      </c>
      <c r="AB50" s="3">
        <v>0.01</v>
      </c>
      <c r="AC50" s="3">
        <v>0.28</v>
      </c>
      <c r="AD50" s="20">
        <f t="shared" si="31"/>
        <v>0.0028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</v>
      </c>
      <c r="AO50" s="3">
        <v>0.35</v>
      </c>
      <c r="AP50" s="3">
        <f t="shared" si="33"/>
        <v>0.0035</v>
      </c>
      <c r="AQ50" s="1">
        <f t="shared" si="34"/>
        <v>0.0203154899871321</v>
      </c>
      <c r="AR50" s="25">
        <f t="shared" si="35"/>
        <v>61.2226666666667</v>
      </c>
      <c r="AS50" s="1">
        <f t="shared" si="36"/>
        <v>0.18</v>
      </c>
      <c r="AT50" s="2">
        <f>$E$3/12</f>
        <v>48.5916666666667</v>
      </c>
      <c r="AU50" s="1">
        <f t="shared" si="37"/>
        <v>72886.7602799497</v>
      </c>
    </row>
    <row r="51" s="1" customFormat="1" spans="1:47">
      <c r="A51" s="6"/>
      <c r="B51" s="6"/>
      <c r="C51" s="9">
        <v>7</v>
      </c>
      <c r="D51" s="12">
        <v>11.0527702854839</v>
      </c>
      <c r="E51" s="13">
        <f t="shared" si="38"/>
        <v>6.27760239663333</v>
      </c>
      <c r="F51" s="9" t="s">
        <v>107</v>
      </c>
      <c r="G51" s="6">
        <v>8</v>
      </c>
      <c r="H51" s="11">
        <f t="shared" si="20"/>
        <v>11.0527702854839</v>
      </c>
      <c r="I51" s="11">
        <f t="shared" si="21"/>
        <v>284.202770285484</v>
      </c>
      <c r="J51" s="11">
        <f t="shared" si="22"/>
        <v>0.0697059306658431</v>
      </c>
      <c r="K51" s="11">
        <f t="shared" si="23"/>
        <v>61.2226666666667</v>
      </c>
      <c r="L51" s="11">
        <f t="shared" si="24"/>
        <v>0.612226666666667</v>
      </c>
      <c r="M51" s="6" t="s">
        <v>107</v>
      </c>
      <c r="N51" s="6"/>
      <c r="O51" s="11">
        <f t="shared" si="39"/>
        <v>2.45498520623475</v>
      </c>
      <c r="P51" s="11">
        <f t="shared" si="25"/>
        <v>0.17112702857147</v>
      </c>
      <c r="Q51" s="16">
        <f t="shared" si="26"/>
        <v>0.0308028651428646</v>
      </c>
      <c r="R51" s="11">
        <f t="shared" si="27"/>
        <v>0.1102008</v>
      </c>
      <c r="S51" s="17">
        <f t="shared" si="28"/>
        <v>0.279515803359546</v>
      </c>
      <c r="T51" s="3">
        <v>0.01</v>
      </c>
      <c r="U51" s="18">
        <f t="shared" si="29"/>
        <v>0.00279515803359546</v>
      </c>
      <c r="V51" s="17"/>
      <c r="W51" s="3"/>
      <c r="X51" s="18"/>
      <c r="Y51" s="19">
        <v>0.02</v>
      </c>
      <c r="Z51" s="3">
        <v>0.29</v>
      </c>
      <c r="AA51" s="20">
        <f t="shared" si="30"/>
        <v>0.0058</v>
      </c>
      <c r="AB51" s="3">
        <v>0.01</v>
      </c>
      <c r="AC51" s="3">
        <v>0.28</v>
      </c>
      <c r="AD51" s="20">
        <f t="shared" si="31"/>
        <v>0.0028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</v>
      </c>
      <c r="AO51" s="3">
        <v>0.35</v>
      </c>
      <c r="AP51" s="3">
        <f t="shared" si="33"/>
        <v>0.0035</v>
      </c>
      <c r="AQ51" s="1">
        <f t="shared" si="34"/>
        <v>0.0218951580335955</v>
      </c>
      <c r="AR51" s="25">
        <f t="shared" si="35"/>
        <v>61.2226666666667</v>
      </c>
      <c r="AS51" s="1">
        <f t="shared" si="36"/>
        <v>0.18</v>
      </c>
      <c r="AT51" s="2">
        <f>$E$3/12</f>
        <v>48.5916666666667</v>
      </c>
      <c r="AU51" s="1">
        <f t="shared" si="37"/>
        <v>78554.2035115625</v>
      </c>
    </row>
    <row r="52" s="1" customFormat="1" spans="1:47">
      <c r="A52" s="6"/>
      <c r="B52" s="6"/>
      <c r="C52" s="9">
        <v>8</v>
      </c>
      <c r="D52" s="12">
        <v>9.82012290490323</v>
      </c>
      <c r="E52" s="13">
        <f t="shared" si="38"/>
        <v>11.0527702854839</v>
      </c>
      <c r="F52" s="9" t="s">
        <v>107</v>
      </c>
      <c r="G52" s="6">
        <v>9</v>
      </c>
      <c r="H52" s="11">
        <f t="shared" si="20"/>
        <v>9.82012290490323</v>
      </c>
      <c r="I52" s="11">
        <f t="shared" si="21"/>
        <v>282.970122904903</v>
      </c>
      <c r="J52" s="11">
        <f t="shared" si="22"/>
        <v>0.0600420550318036</v>
      </c>
      <c r="K52" s="11">
        <f t="shared" si="23"/>
        <v>61.2226666666667</v>
      </c>
      <c r="L52" s="11">
        <f t="shared" si="24"/>
        <v>0.612226666666667</v>
      </c>
      <c r="M52" s="6" t="s">
        <v>107</v>
      </c>
      <c r="N52" s="6"/>
      <c r="O52" s="11">
        <f t="shared" si="39"/>
        <v>2.89608484432995</v>
      </c>
      <c r="P52" s="11">
        <f t="shared" si="25"/>
        <v>0.173886885600031</v>
      </c>
      <c r="Q52" s="16">
        <f t="shared" si="26"/>
        <v>0.0312996394080056</v>
      </c>
      <c r="R52" s="11">
        <f t="shared" si="27"/>
        <v>0.1102008</v>
      </c>
      <c r="S52" s="17">
        <f t="shared" si="28"/>
        <v>0.284023704074795</v>
      </c>
      <c r="T52" s="3">
        <v>0.01</v>
      </c>
      <c r="U52" s="18">
        <f t="shared" si="29"/>
        <v>0.00284023704074795</v>
      </c>
      <c r="V52" s="17"/>
      <c r="W52" s="3"/>
      <c r="X52" s="18"/>
      <c r="Y52" s="19">
        <v>0.02</v>
      </c>
      <c r="Z52" s="3">
        <v>0.29</v>
      </c>
      <c r="AA52" s="20">
        <f t="shared" si="30"/>
        <v>0.0058</v>
      </c>
      <c r="AB52" s="3">
        <v>0.01</v>
      </c>
      <c r="AC52" s="3">
        <v>0.28</v>
      </c>
      <c r="AD52" s="20">
        <f t="shared" si="31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0.0219402370407479</v>
      </c>
      <c r="AR52" s="25">
        <f t="shared" si="35"/>
        <v>61.2226666666667</v>
      </c>
      <c r="AS52" s="1">
        <f t="shared" si="36"/>
        <v>0.18</v>
      </c>
      <c r="AT52" s="2">
        <f>$E$3/12</f>
        <v>48.5916666666667</v>
      </c>
      <c r="AU52" s="1">
        <f t="shared" si="37"/>
        <v>78715.9354112145</v>
      </c>
    </row>
    <row r="53" s="1" customFormat="1" spans="1:47">
      <c r="A53" s="6"/>
      <c r="B53" s="6"/>
      <c r="C53" s="9">
        <v>9</v>
      </c>
      <c r="D53" s="12">
        <v>5.6064405113</v>
      </c>
      <c r="E53" s="13">
        <f t="shared" si="38"/>
        <v>9.82012290490323</v>
      </c>
      <c r="F53" s="9" t="s">
        <v>107</v>
      </c>
      <c r="G53" s="6">
        <v>10</v>
      </c>
      <c r="H53" s="11">
        <f t="shared" si="20"/>
        <v>5.6064405113</v>
      </c>
      <c r="I53" s="11">
        <f t="shared" si="21"/>
        <v>278.7564405113</v>
      </c>
      <c r="J53" s="11">
        <f t="shared" si="22"/>
        <v>0.0356915882104671</v>
      </c>
      <c r="K53" s="11">
        <f t="shared" si="23"/>
        <v>61.2226666666667</v>
      </c>
      <c r="L53" s="11">
        <f t="shared" si="24"/>
        <v>0.612226666666667</v>
      </c>
      <c r="M53" s="6" t="s">
        <v>107</v>
      </c>
      <c r="N53" s="6"/>
      <c r="O53" s="11">
        <f t="shared" si="39"/>
        <v>3.33442462539659</v>
      </c>
      <c r="P53" s="11">
        <f t="shared" si="25"/>
        <v>0.119010910648496</v>
      </c>
      <c r="Q53" s="16">
        <f t="shared" si="26"/>
        <v>0.0214219639167293</v>
      </c>
      <c r="R53" s="11">
        <f t="shared" si="27"/>
        <v>0.1102008</v>
      </c>
      <c r="S53" s="17">
        <f t="shared" si="28"/>
        <v>0.194390275902982</v>
      </c>
      <c r="T53" s="3">
        <v>0.01</v>
      </c>
      <c r="U53" s="18">
        <f t="shared" si="29"/>
        <v>0.00194390275902982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0.0210439027590298</v>
      </c>
      <c r="AR53" s="25">
        <f t="shared" si="35"/>
        <v>61.2226666666667</v>
      </c>
      <c r="AS53" s="1">
        <f t="shared" si="36"/>
        <v>0.18</v>
      </c>
      <c r="AT53" s="2">
        <f>$E$3/12</f>
        <v>48.5916666666667</v>
      </c>
      <c r="AU53" s="1">
        <f t="shared" si="37"/>
        <v>75500.1182212934</v>
      </c>
    </row>
    <row r="54" s="1" customFormat="1" spans="1:47">
      <c r="A54" s="6"/>
      <c r="B54" s="6"/>
      <c r="C54" s="9">
        <v>10</v>
      </c>
      <c r="D54" s="12">
        <v>-1.43602383767742</v>
      </c>
      <c r="E54" s="13">
        <f t="shared" si="38"/>
        <v>5.6064405113</v>
      </c>
      <c r="F54" s="9" t="s">
        <v>107</v>
      </c>
      <c r="G54" s="6">
        <v>11</v>
      </c>
      <c r="H54" s="11">
        <f t="shared" si="20"/>
        <v>-1.43602383767742</v>
      </c>
      <c r="I54" s="11">
        <f t="shared" si="21"/>
        <v>271.713976162323</v>
      </c>
      <c r="J54" s="11">
        <f t="shared" si="22"/>
        <v>0.0144340800278323</v>
      </c>
      <c r="K54" s="11">
        <f t="shared" si="23"/>
        <v>61.2226666666667</v>
      </c>
      <c r="L54" s="11">
        <f t="shared" si="24"/>
        <v>0.612226666666667</v>
      </c>
      <c r="M54" s="6" t="s">
        <v>109</v>
      </c>
      <c r="N54" s="11">
        <f>(O53-P53)*$C$24/100</f>
        <v>3.05464302901069</v>
      </c>
      <c r="O54" s="11">
        <f t="shared" si="39"/>
        <v>0.772997352404071</v>
      </c>
      <c r="P54" s="11">
        <f t="shared" si="25"/>
        <v>0.0111575056459029</v>
      </c>
      <c r="Q54" s="16">
        <f t="shared" si="26"/>
        <v>0.00200835101626251</v>
      </c>
      <c r="R54" s="11">
        <f t="shared" si="27"/>
        <v>0.1102008</v>
      </c>
      <c r="S54" s="17">
        <f t="shared" si="28"/>
        <v>0.0182244685724833</v>
      </c>
      <c r="T54" s="3">
        <v>0.01</v>
      </c>
      <c r="U54" s="18">
        <f t="shared" si="29"/>
        <v>0.000182244685724833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0.0192822446857248</v>
      </c>
      <c r="AR54" s="25">
        <f t="shared" si="35"/>
        <v>61.2226666666667</v>
      </c>
      <c r="AS54" s="1">
        <f t="shared" si="36"/>
        <v>0.18</v>
      </c>
      <c r="AT54" s="2">
        <f>$E$3/12</f>
        <v>48.5916666666667</v>
      </c>
      <c r="AU54" s="1">
        <f t="shared" si="37"/>
        <v>69179.7415153637</v>
      </c>
    </row>
    <row r="55" s="1" customFormat="1" spans="1:48">
      <c r="A55" s="6"/>
      <c r="B55" s="6"/>
      <c r="C55" s="9">
        <v>11</v>
      </c>
      <c r="D55" s="12">
        <v>-11.0220250411667</v>
      </c>
      <c r="E55" s="13">
        <f t="shared" si="38"/>
        <v>-1.43602383767742</v>
      </c>
      <c r="F55" s="9" t="s">
        <v>109</v>
      </c>
      <c r="G55" s="6">
        <v>12</v>
      </c>
      <c r="H55" s="11">
        <f t="shared" si="20"/>
        <v>-11.0220250411667</v>
      </c>
      <c r="I55" s="11">
        <f t="shared" si="21"/>
        <v>262.127974958833</v>
      </c>
      <c r="J55" s="11">
        <f t="shared" si="22"/>
        <v>0.00389276473616091</v>
      </c>
      <c r="K55" s="11">
        <f t="shared" si="23"/>
        <v>61.2226666666667</v>
      </c>
      <c r="L55" s="11">
        <f t="shared" si="24"/>
        <v>0.612226666666667</v>
      </c>
      <c r="M55" s="6" t="s">
        <v>107</v>
      </c>
      <c r="N55" s="6"/>
      <c r="O55" s="11">
        <f t="shared" si="39"/>
        <v>1.37406651342484</v>
      </c>
      <c r="P55" s="11">
        <f t="shared" si="25"/>
        <v>0.00534891766859977</v>
      </c>
      <c r="Q55" s="16">
        <f t="shared" si="26"/>
        <v>0.000962805180347959</v>
      </c>
      <c r="R55" s="11">
        <f t="shared" si="27"/>
        <v>0.1102008</v>
      </c>
      <c r="S55" s="17">
        <f t="shared" si="28"/>
        <v>0.00873682568863347</v>
      </c>
      <c r="T55" s="3">
        <v>0.01</v>
      </c>
      <c r="U55" s="18">
        <f t="shared" si="29"/>
        <v>8.73682568863347e-5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0.0191873682568863</v>
      </c>
      <c r="AR55" s="25">
        <f t="shared" si="35"/>
        <v>61.2226666666667</v>
      </c>
      <c r="AS55" s="1">
        <f t="shared" si="36"/>
        <v>0.18</v>
      </c>
      <c r="AT55" s="2">
        <f>$E$3/12</f>
        <v>48.5916666666667</v>
      </c>
      <c r="AU55" s="1">
        <f t="shared" si="37"/>
        <v>68839.3492565824</v>
      </c>
      <c r="AV55" s="1">
        <f>SUM(AU44:AU55)</f>
        <v>858775.83197969</v>
      </c>
    </row>
    <row r="56" s="1" customFormat="1" spans="1:46">
      <c r="A56" s="6"/>
      <c r="B56" s="6"/>
      <c r="C56" s="9">
        <v>12</v>
      </c>
      <c r="D56" s="12">
        <v>-12.3906981230645</v>
      </c>
      <c r="E56" s="13">
        <f t="shared" si="38"/>
        <v>-11.0220250411667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-11</v>
      </c>
      <c r="E60" s="9"/>
      <c r="F60" s="9"/>
      <c r="G60" s="6">
        <v>1</v>
      </c>
      <c r="H60" s="11">
        <f t="shared" ref="H60:H71" si="40">E61</f>
        <v>-11</v>
      </c>
      <c r="I60" s="11">
        <f t="shared" ref="I60:I71" si="41">H60+273.15</f>
        <v>262.15</v>
      </c>
      <c r="J60" s="11">
        <f t="shared" ref="J60:J71" si="42">EXP(($C$18*(I60-$C$16))/($C$19*I60*$C$16))</f>
        <v>0.00390493234587267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0.00538763515760052</v>
      </c>
      <c r="Q60" s="16">
        <f t="shared" ref="Q60:Q71" si="46">P60*$B$62</f>
        <v>0.000538763515760052</v>
      </c>
      <c r="R60" s="11">
        <f t="shared" ref="R60:R71" si="47">L60*$B$62</f>
        <v>0.13797</v>
      </c>
      <c r="S60" s="17">
        <f t="shared" ref="S60:S71" si="48">Q60/R60</f>
        <v>0.00390493234587267</v>
      </c>
      <c r="T60" s="3">
        <v>0.01</v>
      </c>
      <c r="U60" s="18">
        <f t="shared" ref="U60:U71" si="49">S60*T60</f>
        <v>3.90493234587267e-5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0.0123390493234587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0</v>
      </c>
      <c r="AU60" s="1">
        <f t="shared" ref="AU60:AU71" si="57">AT60*10000*AS60*0.67*AR60*AQ60</f>
        <v>0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-14.4407068189355</v>
      </c>
      <c r="E61" s="13">
        <f t="shared" ref="E61:E72" si="58">D60</f>
        <v>-11</v>
      </c>
      <c r="F61" s="9" t="s">
        <v>107</v>
      </c>
      <c r="G61" s="6">
        <v>2</v>
      </c>
      <c r="H61" s="11">
        <f t="shared" si="40"/>
        <v>-14.4407068189355</v>
      </c>
      <c r="I61" s="11">
        <f t="shared" si="41"/>
        <v>258.709293181064</v>
      </c>
      <c r="J61" s="11">
        <f t="shared" si="42"/>
        <v>0.00238278353775087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2.7540123648424</v>
      </c>
      <c r="P61" s="11">
        <f t="shared" si="45"/>
        <v>0.00656221532570882</v>
      </c>
      <c r="Q61" s="16">
        <f t="shared" si="46"/>
        <v>0.000656221532570882</v>
      </c>
      <c r="R61" s="11">
        <f t="shared" si="47"/>
        <v>0.13797</v>
      </c>
      <c r="S61" s="17">
        <f t="shared" si="48"/>
        <v>0.00475626246699197</v>
      </c>
      <c r="T61" s="3">
        <v>0.01</v>
      </c>
      <c r="U61" s="18">
        <f t="shared" si="49"/>
        <v>4.75626246699197e-5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0.0123475626246699</v>
      </c>
      <c r="AR61" s="25">
        <f t="shared" si="55"/>
        <v>137.97</v>
      </c>
      <c r="AS61" s="1">
        <f t="shared" si="56"/>
        <v>0.1</v>
      </c>
      <c r="AT61" s="2">
        <f>$E$5/12</f>
        <v>0</v>
      </c>
      <c r="AU61" s="1">
        <f t="shared" si="57"/>
        <v>0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-10.0548068766786</v>
      </c>
      <c r="E62" s="13">
        <f t="shared" si="58"/>
        <v>-14.4407068189355</v>
      </c>
      <c r="F62" s="9" t="s">
        <v>107</v>
      </c>
      <c r="G62" s="6">
        <v>3</v>
      </c>
      <c r="H62" s="11">
        <f t="shared" si="40"/>
        <v>-10.0548068766786</v>
      </c>
      <c r="I62" s="11">
        <f t="shared" si="41"/>
        <v>263.095193123321</v>
      </c>
      <c r="J62" s="11">
        <f t="shared" si="42"/>
        <v>0.00446235485141911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4.12715014951669</v>
      </c>
      <c r="P62" s="11">
        <f t="shared" si="45"/>
        <v>0.0184168084922309</v>
      </c>
      <c r="Q62" s="16">
        <f t="shared" si="46"/>
        <v>0.00184168084922309</v>
      </c>
      <c r="R62" s="11">
        <f t="shared" si="47"/>
        <v>0.13797</v>
      </c>
      <c r="S62" s="17">
        <f t="shared" si="48"/>
        <v>0.013348415229565</v>
      </c>
      <c r="T62" s="3">
        <v>0.01</v>
      </c>
      <c r="U62" s="18">
        <f t="shared" si="49"/>
        <v>0.00013348415229565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0.0124334841522956</v>
      </c>
      <c r="AR62" s="25">
        <f t="shared" si="55"/>
        <v>137.97</v>
      </c>
      <c r="AS62" s="1">
        <f t="shared" si="56"/>
        <v>0.1</v>
      </c>
      <c r="AT62" s="2">
        <f>$E$5/12</f>
        <v>0</v>
      </c>
      <c r="AU62" s="1">
        <f t="shared" si="57"/>
        <v>0</v>
      </c>
    </row>
    <row r="63" s="1" customFormat="1" spans="1:47">
      <c r="A63" s="6"/>
      <c r="B63" s="6"/>
      <c r="C63" s="9">
        <v>3</v>
      </c>
      <c r="D63" s="12">
        <v>-8.65641416512903</v>
      </c>
      <c r="E63" s="13">
        <f t="shared" si="58"/>
        <v>-10.0548068766786</v>
      </c>
      <c r="F63" s="9" t="s">
        <v>107</v>
      </c>
      <c r="G63" s="6">
        <v>4</v>
      </c>
      <c r="H63" s="11">
        <f t="shared" si="40"/>
        <v>-8.65641416512903</v>
      </c>
      <c r="I63" s="11">
        <f t="shared" si="41"/>
        <v>264.493585834871</v>
      </c>
      <c r="J63" s="11">
        <f t="shared" si="42"/>
        <v>0.00542676554349043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5.48843334102446</v>
      </c>
      <c r="P63" s="11">
        <f t="shared" si="45"/>
        <v>0.0297844409428156</v>
      </c>
      <c r="Q63" s="16">
        <f t="shared" si="46"/>
        <v>0.00297844409428156</v>
      </c>
      <c r="R63" s="11">
        <f t="shared" si="47"/>
        <v>0.13797</v>
      </c>
      <c r="S63" s="17">
        <f t="shared" si="48"/>
        <v>0.0215876211805578</v>
      </c>
      <c r="T63" s="3">
        <v>0.01</v>
      </c>
      <c r="U63" s="18">
        <f t="shared" si="49"/>
        <v>0.000215876211805578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0.0125158762118056</v>
      </c>
      <c r="AR63" s="25">
        <f t="shared" si="55"/>
        <v>137.97</v>
      </c>
      <c r="AS63" s="1">
        <f t="shared" si="56"/>
        <v>0.1</v>
      </c>
      <c r="AT63" s="2">
        <f>$E$5/12</f>
        <v>0</v>
      </c>
      <c r="AU63" s="1">
        <f t="shared" si="57"/>
        <v>0</v>
      </c>
    </row>
    <row r="64" s="1" customFormat="1" spans="1:47">
      <c r="A64" s="6"/>
      <c r="B64" s="6"/>
      <c r="C64" s="9">
        <v>4</v>
      </c>
      <c r="D64" s="12">
        <v>-1.92887685046667</v>
      </c>
      <c r="E64" s="13">
        <f t="shared" si="58"/>
        <v>-8.65641416512903</v>
      </c>
      <c r="F64" s="9" t="s">
        <v>107</v>
      </c>
      <c r="G64" s="6">
        <v>5</v>
      </c>
      <c r="H64" s="11">
        <f t="shared" si="40"/>
        <v>-1.92887685046667</v>
      </c>
      <c r="I64" s="11">
        <f t="shared" si="41"/>
        <v>271.221123149533</v>
      </c>
      <c r="J64" s="11">
        <f t="shared" si="42"/>
        <v>0.0135241176340963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5.18571645507756</v>
      </c>
      <c r="O64" s="11">
        <f t="shared" si="59"/>
        <v>1.65263244500408</v>
      </c>
      <c r="P64" s="11">
        <f t="shared" si="45"/>
        <v>0.0223503955921594</v>
      </c>
      <c r="Q64" s="16">
        <f t="shared" si="46"/>
        <v>0.00223503955921594</v>
      </c>
      <c r="R64" s="11">
        <f t="shared" si="47"/>
        <v>0.13797</v>
      </c>
      <c r="S64" s="17">
        <f t="shared" si="48"/>
        <v>0.0161994604567366</v>
      </c>
      <c r="T64" s="3">
        <v>0.01</v>
      </c>
      <c r="U64" s="18">
        <f t="shared" si="49"/>
        <v>0.000161994604567366</v>
      </c>
      <c r="V64" s="17"/>
      <c r="W64" s="3"/>
      <c r="X64" s="18"/>
      <c r="Y64" s="19">
        <v>0.02</v>
      </c>
      <c r="Z64" s="3">
        <v>0.06</v>
      </c>
      <c r="AA64" s="20">
        <f t="shared" si="50"/>
        <v>0.0012</v>
      </c>
      <c r="AB64" s="3">
        <v>0.01</v>
      </c>
      <c r="AC64" s="3">
        <v>0.63</v>
      </c>
      <c r="AD64" s="20">
        <f t="shared" si="51"/>
        <v>0.0063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0.0124619946045674</v>
      </c>
      <c r="AR64" s="25">
        <f t="shared" si="55"/>
        <v>137.97</v>
      </c>
      <c r="AS64" s="1">
        <f t="shared" si="56"/>
        <v>0.1</v>
      </c>
      <c r="AT64" s="2">
        <f>$E$5/12</f>
        <v>0</v>
      </c>
      <c r="AU64" s="1">
        <f t="shared" si="57"/>
        <v>0</v>
      </c>
    </row>
    <row r="65" s="1" customFormat="1" spans="1:47">
      <c r="A65" s="6"/>
      <c r="B65" s="6"/>
      <c r="C65" s="9">
        <v>5</v>
      </c>
      <c r="D65" s="12">
        <v>2.13787679864516</v>
      </c>
      <c r="E65" s="13">
        <f t="shared" si="58"/>
        <v>-1.92887685046667</v>
      </c>
      <c r="F65" s="9" t="s">
        <v>109</v>
      </c>
      <c r="G65" s="6">
        <v>6</v>
      </c>
      <c r="H65" s="11">
        <f t="shared" si="40"/>
        <v>2.13787679864516</v>
      </c>
      <c r="I65" s="11">
        <f t="shared" si="41"/>
        <v>275.287876798645</v>
      </c>
      <c r="J65" s="11">
        <f t="shared" si="42"/>
        <v>0.0229843358332041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3.00998204941192</v>
      </c>
      <c r="P65" s="11">
        <f t="shared" si="45"/>
        <v>0.0691824382755994</v>
      </c>
      <c r="Q65" s="16">
        <f t="shared" si="46"/>
        <v>0.00691824382755995</v>
      </c>
      <c r="R65" s="11">
        <f t="shared" si="47"/>
        <v>0.13797</v>
      </c>
      <c r="S65" s="17">
        <f t="shared" si="48"/>
        <v>0.0501431023234032</v>
      </c>
      <c r="T65" s="3">
        <v>0.01</v>
      </c>
      <c r="U65" s="18">
        <f t="shared" si="49"/>
        <v>0.000501431023234032</v>
      </c>
      <c r="V65" s="17"/>
      <c r="W65" s="3"/>
      <c r="X65" s="18"/>
      <c r="Y65" s="19">
        <v>0.02</v>
      </c>
      <c r="Z65" s="3">
        <v>0.06</v>
      </c>
      <c r="AA65" s="20">
        <f t="shared" si="50"/>
        <v>0.0012</v>
      </c>
      <c r="AB65" s="3">
        <v>0.01</v>
      </c>
      <c r="AC65" s="3">
        <v>0.63</v>
      </c>
      <c r="AD65" s="20">
        <f t="shared" si="51"/>
        <v>0.0063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0.012801431023234</v>
      </c>
      <c r="AR65" s="25">
        <f t="shared" si="55"/>
        <v>137.97</v>
      </c>
      <c r="AS65" s="1">
        <f t="shared" si="56"/>
        <v>0.1</v>
      </c>
      <c r="AT65" s="2">
        <f>$E$5/12</f>
        <v>0</v>
      </c>
      <c r="AU65" s="1">
        <f t="shared" si="57"/>
        <v>0</v>
      </c>
    </row>
    <row r="66" s="1" customFormat="1" spans="1:47">
      <c r="A66" s="6"/>
      <c r="B66" s="6"/>
      <c r="C66" s="9">
        <v>6</v>
      </c>
      <c r="D66" s="12">
        <v>6.27760239663333</v>
      </c>
      <c r="E66" s="13">
        <f t="shared" si="58"/>
        <v>2.13787679864516</v>
      </c>
      <c r="F66" s="9" t="s">
        <v>107</v>
      </c>
      <c r="G66" s="6">
        <v>7</v>
      </c>
      <c r="H66" s="11">
        <f t="shared" si="40"/>
        <v>6.27760239663333</v>
      </c>
      <c r="I66" s="11">
        <f t="shared" si="41"/>
        <v>279.427602396633</v>
      </c>
      <c r="J66" s="11">
        <f t="shared" si="42"/>
        <v>0.0388152224553755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4.32049961113632</v>
      </c>
      <c r="P66" s="11">
        <f t="shared" si="45"/>
        <v>0.16770115352462</v>
      </c>
      <c r="Q66" s="16">
        <f t="shared" si="46"/>
        <v>0.016770115352462</v>
      </c>
      <c r="R66" s="11">
        <f t="shared" si="47"/>
        <v>0.13797</v>
      </c>
      <c r="S66" s="17">
        <f t="shared" si="48"/>
        <v>0.121548998713213</v>
      </c>
      <c r="T66" s="3">
        <v>0.01</v>
      </c>
      <c r="U66" s="18">
        <f t="shared" si="49"/>
        <v>0.00121548998713213</v>
      </c>
      <c r="V66" s="17"/>
      <c r="W66" s="3"/>
      <c r="X66" s="18"/>
      <c r="Y66" s="19">
        <v>0.02</v>
      </c>
      <c r="Z66" s="3">
        <v>0.06</v>
      </c>
      <c r="AA66" s="20">
        <f t="shared" si="50"/>
        <v>0.0012</v>
      </c>
      <c r="AB66" s="3">
        <v>0.01</v>
      </c>
      <c r="AC66" s="3">
        <v>0.63</v>
      </c>
      <c r="AD66" s="20">
        <f t="shared" si="51"/>
        <v>0.0063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</v>
      </c>
      <c r="AO66" s="3">
        <v>0.28</v>
      </c>
      <c r="AP66" s="3">
        <f t="shared" si="53"/>
        <v>0.0028</v>
      </c>
      <c r="AQ66" s="1">
        <f t="shared" si="54"/>
        <v>0.0135154899871321</v>
      </c>
      <c r="AR66" s="25">
        <f t="shared" si="55"/>
        <v>137.97</v>
      </c>
      <c r="AS66" s="1">
        <f t="shared" si="56"/>
        <v>0.1</v>
      </c>
      <c r="AT66" s="2">
        <f>$E$5/12</f>
        <v>0</v>
      </c>
      <c r="AU66" s="1">
        <f t="shared" si="57"/>
        <v>0</v>
      </c>
    </row>
    <row r="67" s="1" customFormat="1" spans="1:47">
      <c r="A67" s="6"/>
      <c r="B67" s="6"/>
      <c r="C67" s="9">
        <v>7</v>
      </c>
      <c r="D67" s="12">
        <v>11.0527702854839</v>
      </c>
      <c r="E67" s="13">
        <f t="shared" si="58"/>
        <v>6.27760239663333</v>
      </c>
      <c r="F67" s="9" t="s">
        <v>107</v>
      </c>
      <c r="G67" s="6">
        <v>8</v>
      </c>
      <c r="H67" s="11">
        <f t="shared" si="40"/>
        <v>11.0527702854839</v>
      </c>
      <c r="I67" s="11">
        <f t="shared" si="41"/>
        <v>284.202770285484</v>
      </c>
      <c r="J67" s="11">
        <f t="shared" si="42"/>
        <v>0.0697059306658431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5.5324984576117</v>
      </c>
      <c r="P67" s="11">
        <f t="shared" si="45"/>
        <v>0.385647953895165</v>
      </c>
      <c r="Q67" s="16">
        <f t="shared" si="46"/>
        <v>0.0385647953895165</v>
      </c>
      <c r="R67" s="11">
        <f t="shared" si="47"/>
        <v>0.13797</v>
      </c>
      <c r="S67" s="17">
        <f t="shared" si="48"/>
        <v>0.279515803359546</v>
      </c>
      <c r="T67" s="3">
        <v>0.01</v>
      </c>
      <c r="U67" s="18">
        <f t="shared" si="49"/>
        <v>0.00279515803359546</v>
      </c>
      <c r="V67" s="17"/>
      <c r="W67" s="3"/>
      <c r="X67" s="18"/>
      <c r="Y67" s="19">
        <v>0.02</v>
      </c>
      <c r="Z67" s="3">
        <v>0.06</v>
      </c>
      <c r="AA67" s="20">
        <f t="shared" si="50"/>
        <v>0.0012</v>
      </c>
      <c r="AB67" s="3">
        <v>0.01</v>
      </c>
      <c r="AC67" s="3">
        <v>0.63</v>
      </c>
      <c r="AD67" s="20">
        <f t="shared" si="51"/>
        <v>0.0063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</v>
      </c>
      <c r="AO67" s="3">
        <v>0.28</v>
      </c>
      <c r="AP67" s="3">
        <f t="shared" si="53"/>
        <v>0.0028</v>
      </c>
      <c r="AQ67" s="1">
        <f t="shared" si="54"/>
        <v>0.0150951580335955</v>
      </c>
      <c r="AR67" s="25">
        <f t="shared" si="55"/>
        <v>137.97</v>
      </c>
      <c r="AS67" s="1">
        <f t="shared" si="56"/>
        <v>0.1</v>
      </c>
      <c r="AT67" s="2">
        <f>$E$5/12</f>
        <v>0</v>
      </c>
      <c r="AU67" s="1">
        <f t="shared" si="57"/>
        <v>0</v>
      </c>
    </row>
    <row r="68" s="1" customFormat="1" spans="1:47">
      <c r="A68" s="6"/>
      <c r="B68" s="6"/>
      <c r="C68" s="9">
        <v>8</v>
      </c>
      <c r="D68" s="12">
        <v>9.82012290490323</v>
      </c>
      <c r="E68" s="13">
        <f t="shared" si="58"/>
        <v>11.0527702854839</v>
      </c>
      <c r="F68" s="9" t="s">
        <v>107</v>
      </c>
      <c r="G68" s="6">
        <v>9</v>
      </c>
      <c r="H68" s="11">
        <f t="shared" si="40"/>
        <v>9.82012290490323</v>
      </c>
      <c r="I68" s="11">
        <f t="shared" si="41"/>
        <v>282.970122904903</v>
      </c>
      <c r="J68" s="11">
        <f t="shared" si="42"/>
        <v>0.0600420550318036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6.52655050371654</v>
      </c>
      <c r="P68" s="11">
        <f t="shared" si="45"/>
        <v>0.391867504511994</v>
      </c>
      <c r="Q68" s="16">
        <f t="shared" si="46"/>
        <v>0.0391867504511994</v>
      </c>
      <c r="R68" s="11">
        <f t="shared" si="47"/>
        <v>0.13797</v>
      </c>
      <c r="S68" s="17">
        <f t="shared" si="48"/>
        <v>0.284023704074794</v>
      </c>
      <c r="T68" s="3">
        <v>0.01</v>
      </c>
      <c r="U68" s="18">
        <f t="shared" si="49"/>
        <v>0.00284023704074794</v>
      </c>
      <c r="V68" s="17"/>
      <c r="W68" s="3"/>
      <c r="X68" s="18"/>
      <c r="Y68" s="19">
        <v>0.02</v>
      </c>
      <c r="Z68" s="3">
        <v>0.06</v>
      </c>
      <c r="AA68" s="20">
        <f t="shared" si="50"/>
        <v>0.0012</v>
      </c>
      <c r="AB68" s="3">
        <v>0.01</v>
      </c>
      <c r="AC68" s="3">
        <v>0.63</v>
      </c>
      <c r="AD68" s="20">
        <f t="shared" si="51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0.0151402370407479</v>
      </c>
      <c r="AR68" s="25">
        <f t="shared" si="55"/>
        <v>137.97</v>
      </c>
      <c r="AS68" s="1">
        <f t="shared" si="56"/>
        <v>0.1</v>
      </c>
      <c r="AT68" s="2">
        <f>$E$5/12</f>
        <v>0</v>
      </c>
      <c r="AU68" s="1">
        <f t="shared" si="57"/>
        <v>0</v>
      </c>
    </row>
    <row r="69" s="1" customFormat="1" spans="1:47">
      <c r="A69" s="6"/>
      <c r="B69" s="6"/>
      <c r="C69" s="9">
        <v>9</v>
      </c>
      <c r="D69" s="12">
        <v>5.6064405113</v>
      </c>
      <c r="E69" s="13">
        <f t="shared" si="58"/>
        <v>9.82012290490323</v>
      </c>
      <c r="F69" s="9" t="s">
        <v>107</v>
      </c>
      <c r="G69" s="6">
        <v>10</v>
      </c>
      <c r="H69" s="11">
        <f t="shared" si="40"/>
        <v>5.6064405113</v>
      </c>
      <c r="I69" s="11">
        <f t="shared" si="41"/>
        <v>278.7564405113</v>
      </c>
      <c r="J69" s="11">
        <f t="shared" si="42"/>
        <v>0.0356915882104671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7.51438299920454</v>
      </c>
      <c r="P69" s="11">
        <f t="shared" si="45"/>
        <v>0.268200263663344</v>
      </c>
      <c r="Q69" s="16">
        <f t="shared" si="46"/>
        <v>0.0268200263663344</v>
      </c>
      <c r="R69" s="11">
        <f t="shared" si="47"/>
        <v>0.13797</v>
      </c>
      <c r="S69" s="17">
        <f t="shared" si="48"/>
        <v>0.194390275902982</v>
      </c>
      <c r="T69" s="3">
        <v>0.01</v>
      </c>
      <c r="U69" s="18">
        <f t="shared" si="49"/>
        <v>0.00194390275902982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0.0142439027590298</v>
      </c>
      <c r="AR69" s="25">
        <f t="shared" si="55"/>
        <v>137.97</v>
      </c>
      <c r="AS69" s="1">
        <f t="shared" si="56"/>
        <v>0.1</v>
      </c>
      <c r="AT69" s="2">
        <f>$E$5/12</f>
        <v>0</v>
      </c>
      <c r="AU69" s="1">
        <f t="shared" si="57"/>
        <v>0</v>
      </c>
    </row>
    <row r="70" s="1" customFormat="1" spans="1:47">
      <c r="A70" s="6"/>
      <c r="B70" s="6"/>
      <c r="C70" s="9">
        <v>10</v>
      </c>
      <c r="D70" s="12">
        <v>-1.43602383767742</v>
      </c>
      <c r="E70" s="13">
        <f t="shared" si="58"/>
        <v>5.6064405113</v>
      </c>
      <c r="F70" s="9" t="s">
        <v>107</v>
      </c>
      <c r="G70" s="6">
        <v>11</v>
      </c>
      <c r="H70" s="11">
        <f t="shared" si="40"/>
        <v>-1.43602383767742</v>
      </c>
      <c r="I70" s="11">
        <f t="shared" si="41"/>
        <v>271.713976162323</v>
      </c>
      <c r="J70" s="11">
        <f t="shared" si="42"/>
        <v>0.0144340800278323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6.88387359876414</v>
      </c>
      <c r="O70" s="11">
        <f t="shared" si="59"/>
        <v>1.74200913677706</v>
      </c>
      <c r="P70" s="11">
        <f t="shared" si="45"/>
        <v>0.0251442992894552</v>
      </c>
      <c r="Q70" s="16">
        <f t="shared" si="46"/>
        <v>0.00251442992894552</v>
      </c>
      <c r="R70" s="11">
        <f t="shared" si="47"/>
        <v>0.13797</v>
      </c>
      <c r="S70" s="17">
        <f t="shared" si="48"/>
        <v>0.0182244685724833</v>
      </c>
      <c r="T70" s="3">
        <v>0.01</v>
      </c>
      <c r="U70" s="18">
        <f t="shared" si="49"/>
        <v>0.000182244685724833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0.0124822446857248</v>
      </c>
      <c r="AR70" s="25">
        <f t="shared" si="55"/>
        <v>137.97</v>
      </c>
      <c r="AS70" s="1">
        <f t="shared" si="56"/>
        <v>0.1</v>
      </c>
      <c r="AT70" s="2">
        <f>$E$5/12</f>
        <v>0</v>
      </c>
      <c r="AU70" s="1">
        <f t="shared" si="57"/>
        <v>0</v>
      </c>
    </row>
    <row r="71" s="1" customFormat="1" spans="1:48">
      <c r="A71" s="6"/>
      <c r="B71" s="6"/>
      <c r="C71" s="9">
        <v>11</v>
      </c>
      <c r="D71" s="12">
        <v>-11.0220250411667</v>
      </c>
      <c r="E71" s="13">
        <f t="shared" si="58"/>
        <v>-1.43602383767742</v>
      </c>
      <c r="F71" s="9" t="s">
        <v>109</v>
      </c>
      <c r="G71" s="6">
        <v>12</v>
      </c>
      <c r="H71" s="11">
        <f t="shared" si="40"/>
        <v>-11.0220250411667</v>
      </c>
      <c r="I71" s="11">
        <f t="shared" si="41"/>
        <v>262.127974958833</v>
      </c>
      <c r="J71" s="11">
        <f t="shared" si="42"/>
        <v>0.00389276473616091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3.09656483748761</v>
      </c>
      <c r="P71" s="11">
        <f t="shared" si="45"/>
        <v>0.0120541984026076</v>
      </c>
      <c r="Q71" s="16">
        <f t="shared" si="46"/>
        <v>0.00120541984026076</v>
      </c>
      <c r="R71" s="11">
        <f t="shared" si="47"/>
        <v>0.13797</v>
      </c>
      <c r="S71" s="17">
        <f t="shared" si="48"/>
        <v>0.00873682568863347</v>
      </c>
      <c r="T71" s="3">
        <v>0.01</v>
      </c>
      <c r="U71" s="18">
        <f t="shared" si="49"/>
        <v>8.73682568863347e-5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0.0123873682568863</v>
      </c>
      <c r="AR71" s="25">
        <f t="shared" si="55"/>
        <v>137.97</v>
      </c>
      <c r="AS71" s="1">
        <f t="shared" si="56"/>
        <v>0.1</v>
      </c>
      <c r="AT71" s="2">
        <f>$E$5/12</f>
        <v>0</v>
      </c>
      <c r="AU71" s="1">
        <f t="shared" si="57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2">
        <v>-12.3906981230645</v>
      </c>
      <c r="E72" s="13">
        <f t="shared" si="58"/>
        <v>-11.0220250411667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-11</v>
      </c>
      <c r="E76" s="9"/>
      <c r="F76" s="9"/>
      <c r="G76" s="6">
        <v>1</v>
      </c>
      <c r="H76" s="11">
        <f t="shared" ref="H76:H87" si="60">E77</f>
        <v>-11</v>
      </c>
      <c r="I76" s="11">
        <f t="shared" ref="I76:I87" si="61">H76+273.15</f>
        <v>262.15</v>
      </c>
      <c r="J76" s="11">
        <f t="shared" ref="J76:J87" si="62">EXP(($C$18*(I76-$C$16))/($C$19*I76*$C$16))</f>
        <v>0.00390493234587267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0.000305608140663716</v>
      </c>
      <c r="Q76" s="16">
        <f t="shared" ref="Q76:Q87" si="66">P76*$B$78</f>
        <v>5.8065546726106e-5</v>
      </c>
      <c r="R76" s="11">
        <f t="shared" ref="R76:R87" si="67">L76*$B$78</f>
        <v>0.0148697958333333</v>
      </c>
      <c r="S76" s="17">
        <f t="shared" ref="S76:S87" si="68">Q76/R76</f>
        <v>0.00390493234587268</v>
      </c>
      <c r="T76" s="3">
        <v>0.01</v>
      </c>
      <c r="U76" s="18">
        <f t="shared" ref="U76:U87" si="69">S76*T76</f>
        <v>3.90493234587268e-5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0.0116390493234587</v>
      </c>
      <c r="AR76" s="25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737.75</v>
      </c>
      <c r="AU76" s="1">
        <f t="shared" ref="AU76:AU87" si="77">AT76*10000*AS76*0.67*AR76*AQ76</f>
        <v>85547.3449031469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-14.4407068189355</v>
      </c>
      <c r="E77" s="13">
        <f t="shared" ref="E77:E88" si="78">D76</f>
        <v>-11</v>
      </c>
      <c r="F77" s="9" t="s">
        <v>107</v>
      </c>
      <c r="G77" s="6">
        <v>2</v>
      </c>
      <c r="H77" s="11">
        <f t="shared" si="60"/>
        <v>-14.4407068189355</v>
      </c>
      <c r="I77" s="11">
        <f t="shared" si="61"/>
        <v>258.709293181064</v>
      </c>
      <c r="J77" s="11">
        <f t="shared" si="62"/>
        <v>0.00238278353775087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0.156218558526003</v>
      </c>
      <c r="P77" s="11">
        <f t="shared" si="65"/>
        <v>0.000372235009546931</v>
      </c>
      <c r="Q77" s="16">
        <f t="shared" si="66"/>
        <v>7.07246518139169e-5</v>
      </c>
      <c r="R77" s="11">
        <f t="shared" si="67"/>
        <v>0.0148697958333333</v>
      </c>
      <c r="S77" s="17">
        <f t="shared" si="68"/>
        <v>0.00475626246699198</v>
      </c>
      <c r="T77" s="3">
        <v>0.01</v>
      </c>
      <c r="U77" s="18">
        <f t="shared" si="69"/>
        <v>4.75626246699198e-5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0.0116475626246699</v>
      </c>
      <c r="AR77" s="25">
        <f t="shared" si="74"/>
        <v>7.82620833333333</v>
      </c>
      <c r="AS77" s="1">
        <f t="shared" si="75"/>
        <v>0.19</v>
      </c>
      <c r="AT77" s="2">
        <f t="shared" si="76"/>
        <v>737.75</v>
      </c>
      <c r="AU77" s="1">
        <f t="shared" si="77"/>
        <v>85609.9179101631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12">
        <v>-10.0548068766786</v>
      </c>
      <c r="E78" s="13">
        <f t="shared" si="78"/>
        <v>-14.4407068189355</v>
      </c>
      <c r="F78" s="9" t="s">
        <v>107</v>
      </c>
      <c r="G78" s="6">
        <v>3</v>
      </c>
      <c r="H78" s="11">
        <f t="shared" si="60"/>
        <v>-10.0548068766786</v>
      </c>
      <c r="I78" s="11">
        <f t="shared" si="61"/>
        <v>263.095193123321</v>
      </c>
      <c r="J78" s="11">
        <f t="shared" si="62"/>
        <v>0.00446235485141911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0.234108406849789</v>
      </c>
      <c r="P78" s="11">
        <f t="shared" si="65"/>
        <v>0.00104467478506415</v>
      </c>
      <c r="Q78" s="16">
        <f t="shared" si="66"/>
        <v>0.000198488209162189</v>
      </c>
      <c r="R78" s="11">
        <f t="shared" si="67"/>
        <v>0.0148697958333333</v>
      </c>
      <c r="S78" s="17">
        <f t="shared" si="68"/>
        <v>0.0133484152295651</v>
      </c>
      <c r="T78" s="3">
        <v>0.01</v>
      </c>
      <c r="U78" s="18">
        <f t="shared" si="69"/>
        <v>0.000133484152295651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0.0117334841522957</v>
      </c>
      <c r="AR78" s="25">
        <f t="shared" si="74"/>
        <v>7.82620833333333</v>
      </c>
      <c r="AS78" s="1">
        <f t="shared" si="75"/>
        <v>0.19</v>
      </c>
      <c r="AT78" s="2">
        <f t="shared" si="76"/>
        <v>737.75</v>
      </c>
      <c r="AU78" s="1">
        <f t="shared" si="77"/>
        <v>86241.4435918688</v>
      </c>
    </row>
    <row r="79" s="1" customFormat="1" spans="1:47">
      <c r="A79" s="6"/>
      <c r="B79" s="6"/>
      <c r="C79" s="9">
        <v>3</v>
      </c>
      <c r="D79" s="12">
        <v>-8.65641416512903</v>
      </c>
      <c r="E79" s="13">
        <f t="shared" si="78"/>
        <v>-10.0548068766786</v>
      </c>
      <c r="F79" s="9" t="s">
        <v>107</v>
      </c>
      <c r="G79" s="6">
        <v>4</v>
      </c>
      <c r="H79" s="11">
        <f t="shared" si="60"/>
        <v>-8.65641416512903</v>
      </c>
      <c r="I79" s="11">
        <f t="shared" si="61"/>
        <v>264.493585834871</v>
      </c>
      <c r="J79" s="11">
        <f t="shared" si="62"/>
        <v>0.00542676554349043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0.311325815398058</v>
      </c>
      <c r="P79" s="11">
        <f t="shared" si="65"/>
        <v>0.00168949220780124</v>
      </c>
      <c r="Q79" s="16">
        <f t="shared" si="66"/>
        <v>0.000321003519482236</v>
      </c>
      <c r="R79" s="11">
        <f t="shared" si="67"/>
        <v>0.0148697958333333</v>
      </c>
      <c r="S79" s="17">
        <f t="shared" si="68"/>
        <v>0.0215876211805578</v>
      </c>
      <c r="T79" s="3">
        <v>0.01</v>
      </c>
      <c r="U79" s="18">
        <f t="shared" si="69"/>
        <v>0.000215876211805578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0.0118158762118056</v>
      </c>
      <c r="AR79" s="25">
        <f t="shared" si="74"/>
        <v>7.82620833333333</v>
      </c>
      <c r="AS79" s="1">
        <f t="shared" si="75"/>
        <v>0.19</v>
      </c>
      <c r="AT79" s="2">
        <f t="shared" si="76"/>
        <v>737.75</v>
      </c>
      <c r="AU79" s="1">
        <f t="shared" si="77"/>
        <v>86847.0275821325</v>
      </c>
    </row>
    <row r="80" s="1" customFormat="1" spans="1:47">
      <c r="A80" s="6"/>
      <c r="B80" s="6"/>
      <c r="C80" s="9">
        <v>4</v>
      </c>
      <c r="D80" s="12">
        <v>-1.92887685046667</v>
      </c>
      <c r="E80" s="13">
        <f t="shared" si="78"/>
        <v>-8.65641416512903</v>
      </c>
      <c r="F80" s="9" t="s">
        <v>107</v>
      </c>
      <c r="G80" s="6">
        <v>5</v>
      </c>
      <c r="H80" s="11">
        <f t="shared" si="60"/>
        <v>-1.92887685046667</v>
      </c>
      <c r="I80" s="11">
        <f t="shared" si="61"/>
        <v>271.221123149533</v>
      </c>
      <c r="J80" s="11">
        <f t="shared" si="62"/>
        <v>0.0135241176340963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0.294154507030744</v>
      </c>
      <c r="O80" s="11">
        <f t="shared" si="79"/>
        <v>0.0937438994928461</v>
      </c>
      <c r="P80" s="11">
        <f t="shared" si="65"/>
        <v>0.00126780352422015</v>
      </c>
      <c r="Q80" s="16">
        <f t="shared" si="66"/>
        <v>0.000240882669601829</v>
      </c>
      <c r="R80" s="11">
        <f t="shared" si="67"/>
        <v>0.0148697958333333</v>
      </c>
      <c r="S80" s="17">
        <f t="shared" si="68"/>
        <v>0.0161994604567366</v>
      </c>
      <c r="T80" s="3">
        <v>0.01</v>
      </c>
      <c r="U80" s="18">
        <f t="shared" si="69"/>
        <v>0.000161994604567366</v>
      </c>
      <c r="V80" s="17"/>
      <c r="W80" s="3"/>
      <c r="X80" s="18"/>
      <c r="Y80" s="19">
        <v>0.02</v>
      </c>
      <c r="Z80" s="3">
        <v>0.17</v>
      </c>
      <c r="AA80" s="20">
        <f t="shared" si="70"/>
        <v>0.0034</v>
      </c>
      <c r="AB80" s="3">
        <v>0.01</v>
      </c>
      <c r="AC80" s="3">
        <v>0.03</v>
      </c>
      <c r="AD80" s="20">
        <f t="shared" si="71"/>
        <v>0.0003</v>
      </c>
      <c r="AE80" s="17"/>
      <c r="AF80" s="3"/>
      <c r="AG80" s="18"/>
      <c r="AH80" s="17"/>
      <c r="AI80" s="3"/>
      <c r="AJ80" s="18"/>
      <c r="AL80" s="20"/>
      <c r="AM80" s="20"/>
      <c r="AN80" s="3">
        <v>0.01</v>
      </c>
      <c r="AO80" s="3">
        <v>0.79</v>
      </c>
      <c r="AP80" s="3">
        <f t="shared" si="72"/>
        <v>0.0079</v>
      </c>
      <c r="AQ80" s="1">
        <f t="shared" si="73"/>
        <v>0.0117619946045674</v>
      </c>
      <c r="AR80" s="25">
        <f t="shared" si="74"/>
        <v>7.82620833333333</v>
      </c>
      <c r="AS80" s="1">
        <f t="shared" si="75"/>
        <v>0.19</v>
      </c>
      <c r="AT80" s="2">
        <f t="shared" si="76"/>
        <v>737.75</v>
      </c>
      <c r="AU80" s="1">
        <f t="shared" si="77"/>
        <v>86450.9962302374</v>
      </c>
    </row>
    <row r="81" s="1" customFormat="1" spans="1:47">
      <c r="A81" s="6"/>
      <c r="B81" s="6"/>
      <c r="C81" s="9">
        <v>5</v>
      </c>
      <c r="D81" s="12">
        <v>2.13787679864516</v>
      </c>
      <c r="E81" s="13">
        <f t="shared" si="78"/>
        <v>-1.92887685046667</v>
      </c>
      <c r="F81" s="9" t="s">
        <v>109</v>
      </c>
      <c r="G81" s="6">
        <v>6</v>
      </c>
      <c r="H81" s="11">
        <f t="shared" si="60"/>
        <v>2.13787679864516</v>
      </c>
      <c r="I81" s="11">
        <f t="shared" si="61"/>
        <v>275.287876798645</v>
      </c>
      <c r="J81" s="11">
        <f t="shared" si="62"/>
        <v>0.0229843358332041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0.170738179301959</v>
      </c>
      <c r="P81" s="11">
        <f t="shared" si="65"/>
        <v>0.00392430365262604</v>
      </c>
      <c r="Q81" s="16">
        <f t="shared" si="66"/>
        <v>0.000745617693998948</v>
      </c>
      <c r="R81" s="11">
        <f t="shared" si="67"/>
        <v>0.0148697958333333</v>
      </c>
      <c r="S81" s="17">
        <f t="shared" si="68"/>
        <v>0.0501431023234033</v>
      </c>
      <c r="T81" s="3">
        <v>0.01</v>
      </c>
      <c r="U81" s="18">
        <f t="shared" si="69"/>
        <v>0.000501431023234033</v>
      </c>
      <c r="V81" s="17"/>
      <c r="W81" s="3"/>
      <c r="X81" s="18"/>
      <c r="Y81" s="19">
        <v>0.02</v>
      </c>
      <c r="Z81" s="3">
        <v>0.17</v>
      </c>
      <c r="AA81" s="20">
        <f t="shared" si="70"/>
        <v>0.0034</v>
      </c>
      <c r="AB81" s="3">
        <v>0.01</v>
      </c>
      <c r="AC81" s="3">
        <v>0.03</v>
      </c>
      <c r="AD81" s="20">
        <f t="shared" si="71"/>
        <v>0.0003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</v>
      </c>
      <c r="AO81" s="3">
        <v>0.79</v>
      </c>
      <c r="AP81" s="3">
        <f t="shared" si="72"/>
        <v>0.0079</v>
      </c>
      <c r="AQ81" s="1">
        <f t="shared" si="73"/>
        <v>0.012101431023234</v>
      </c>
      <c r="AR81" s="25">
        <f t="shared" si="74"/>
        <v>7.82620833333333</v>
      </c>
      <c r="AS81" s="1">
        <f t="shared" si="75"/>
        <v>0.19</v>
      </c>
      <c r="AT81" s="2">
        <f t="shared" si="76"/>
        <v>737.75</v>
      </c>
      <c r="AU81" s="1">
        <f t="shared" si="77"/>
        <v>88945.8636007056</v>
      </c>
    </row>
    <row r="82" s="1" customFormat="1" spans="1:47">
      <c r="A82" s="6"/>
      <c r="B82" s="6"/>
      <c r="C82" s="9">
        <v>6</v>
      </c>
      <c r="D82" s="12">
        <v>6.27760239663333</v>
      </c>
      <c r="E82" s="13">
        <f t="shared" si="78"/>
        <v>2.13787679864516</v>
      </c>
      <c r="F82" s="9" t="s">
        <v>107</v>
      </c>
      <c r="G82" s="6">
        <v>7</v>
      </c>
      <c r="H82" s="11">
        <f t="shared" si="60"/>
        <v>6.27760239663333</v>
      </c>
      <c r="I82" s="11">
        <f t="shared" si="61"/>
        <v>279.427602396633</v>
      </c>
      <c r="J82" s="11">
        <f t="shared" si="62"/>
        <v>0.0388152224553755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0.245075958982667</v>
      </c>
      <c r="P82" s="11">
        <f t="shared" si="65"/>
        <v>0.00951267786637668</v>
      </c>
      <c r="Q82" s="16">
        <f t="shared" si="66"/>
        <v>0.00180740879461157</v>
      </c>
      <c r="R82" s="11">
        <f t="shared" si="67"/>
        <v>0.0148697958333333</v>
      </c>
      <c r="S82" s="17">
        <f t="shared" si="68"/>
        <v>0.121548998713213</v>
      </c>
      <c r="T82" s="3">
        <v>0.01</v>
      </c>
      <c r="U82" s="18">
        <f t="shared" si="69"/>
        <v>0.00121548998713213</v>
      </c>
      <c r="V82" s="17"/>
      <c r="W82" s="3"/>
      <c r="X82" s="18"/>
      <c r="Y82" s="19">
        <v>0.02</v>
      </c>
      <c r="Z82" s="3">
        <v>0.17</v>
      </c>
      <c r="AA82" s="20">
        <f t="shared" si="70"/>
        <v>0.0034</v>
      </c>
      <c r="AB82" s="3">
        <v>0.01</v>
      </c>
      <c r="AC82" s="3">
        <v>0.03</v>
      </c>
      <c r="AD82" s="20">
        <f t="shared" si="71"/>
        <v>0.0003</v>
      </c>
      <c r="AE82" s="17"/>
      <c r="AF82" s="3"/>
      <c r="AG82" s="18"/>
      <c r="AH82" s="17"/>
      <c r="AI82" s="3"/>
      <c r="AJ82" s="18"/>
      <c r="AL82" s="20"/>
      <c r="AM82" s="20"/>
      <c r="AN82" s="3">
        <v>0.01</v>
      </c>
      <c r="AO82" s="3">
        <v>0.79</v>
      </c>
      <c r="AP82" s="3">
        <f t="shared" si="72"/>
        <v>0.0079</v>
      </c>
      <c r="AQ82" s="1">
        <f t="shared" si="73"/>
        <v>0.0128154899871321</v>
      </c>
      <c r="AR82" s="25">
        <f t="shared" si="74"/>
        <v>7.82620833333333</v>
      </c>
      <c r="AS82" s="1">
        <f t="shared" si="75"/>
        <v>0.19</v>
      </c>
      <c r="AT82" s="2">
        <f t="shared" si="76"/>
        <v>737.75</v>
      </c>
      <c r="AU82" s="1">
        <f t="shared" si="77"/>
        <v>94194.2173767012</v>
      </c>
    </row>
    <row r="83" s="1" customFormat="1" spans="1:47">
      <c r="A83" s="6"/>
      <c r="B83" s="6"/>
      <c r="C83" s="9">
        <v>7</v>
      </c>
      <c r="D83" s="12">
        <v>11.0527702854839</v>
      </c>
      <c r="E83" s="13">
        <f t="shared" si="78"/>
        <v>6.27760239663333</v>
      </c>
      <c r="F83" s="9" t="s">
        <v>107</v>
      </c>
      <c r="G83" s="6">
        <v>8</v>
      </c>
      <c r="H83" s="11">
        <f t="shared" si="60"/>
        <v>11.0527702854839</v>
      </c>
      <c r="I83" s="11">
        <f t="shared" si="61"/>
        <v>284.202770285484</v>
      </c>
      <c r="J83" s="11">
        <f t="shared" si="62"/>
        <v>0.0697059306658431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0.313825364449623</v>
      </c>
      <c r="P83" s="11">
        <f t="shared" si="65"/>
        <v>0.0218754890955084</v>
      </c>
      <c r="Q83" s="16">
        <f t="shared" si="66"/>
        <v>0.00415634292814659</v>
      </c>
      <c r="R83" s="11">
        <f t="shared" si="67"/>
        <v>0.0148697958333333</v>
      </c>
      <c r="S83" s="17">
        <f t="shared" si="68"/>
        <v>0.279515803359546</v>
      </c>
      <c r="T83" s="3">
        <v>0.01</v>
      </c>
      <c r="U83" s="18">
        <f t="shared" si="69"/>
        <v>0.00279515803359546</v>
      </c>
      <c r="V83" s="17"/>
      <c r="W83" s="3"/>
      <c r="X83" s="18"/>
      <c r="Y83" s="19">
        <v>0.02</v>
      </c>
      <c r="Z83" s="3">
        <v>0.17</v>
      </c>
      <c r="AA83" s="20">
        <f t="shared" si="70"/>
        <v>0.0034</v>
      </c>
      <c r="AB83" s="3">
        <v>0.01</v>
      </c>
      <c r="AC83" s="3">
        <v>0.03</v>
      </c>
      <c r="AD83" s="20">
        <f t="shared" si="71"/>
        <v>0.0003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</v>
      </c>
      <c r="AO83" s="3">
        <v>0.79</v>
      </c>
      <c r="AP83" s="3">
        <f t="shared" si="72"/>
        <v>0.0079</v>
      </c>
      <c r="AQ83" s="1">
        <f t="shared" si="73"/>
        <v>0.0143951580335955</v>
      </c>
      <c r="AR83" s="25">
        <f t="shared" si="74"/>
        <v>7.82620833333333</v>
      </c>
      <c r="AS83" s="1">
        <f t="shared" si="75"/>
        <v>0.19</v>
      </c>
      <c r="AT83" s="2">
        <f t="shared" si="76"/>
        <v>737.75</v>
      </c>
      <c r="AU83" s="1">
        <f t="shared" si="77"/>
        <v>105804.822628705</v>
      </c>
    </row>
    <row r="84" s="1" customFormat="1" spans="1:47">
      <c r="A84" s="6"/>
      <c r="B84" s="6"/>
      <c r="C84" s="9">
        <v>8</v>
      </c>
      <c r="D84" s="12">
        <v>9.82012290490323</v>
      </c>
      <c r="E84" s="13">
        <f t="shared" si="78"/>
        <v>11.0527702854839</v>
      </c>
      <c r="F84" s="9" t="s">
        <v>107</v>
      </c>
      <c r="G84" s="6">
        <v>9</v>
      </c>
      <c r="H84" s="11">
        <f t="shared" si="60"/>
        <v>9.82012290490323</v>
      </c>
      <c r="I84" s="11">
        <f t="shared" si="61"/>
        <v>282.970122904903</v>
      </c>
      <c r="J84" s="11">
        <f t="shared" si="62"/>
        <v>0.0600420550318036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0.370211958687448</v>
      </c>
      <c r="P84" s="11">
        <f t="shared" si="65"/>
        <v>0.0222282867969436</v>
      </c>
      <c r="Q84" s="16">
        <f t="shared" si="66"/>
        <v>0.00422337449141928</v>
      </c>
      <c r="R84" s="11">
        <f t="shared" si="67"/>
        <v>0.0148697958333333</v>
      </c>
      <c r="S84" s="17">
        <f t="shared" si="68"/>
        <v>0.284023704074795</v>
      </c>
      <c r="T84" s="3">
        <v>0.01</v>
      </c>
      <c r="U84" s="18">
        <f t="shared" si="69"/>
        <v>0.00284023704074795</v>
      </c>
      <c r="V84" s="17"/>
      <c r="W84" s="3"/>
      <c r="X84" s="18"/>
      <c r="Y84" s="19">
        <v>0.02</v>
      </c>
      <c r="Z84" s="3">
        <v>0.17</v>
      </c>
      <c r="AA84" s="20">
        <f t="shared" si="70"/>
        <v>0.0034</v>
      </c>
      <c r="AB84" s="3">
        <v>0.01</v>
      </c>
      <c r="AC84" s="3">
        <v>0.03</v>
      </c>
      <c r="AD84" s="20">
        <f t="shared" si="71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2"/>
        <v>0.0079</v>
      </c>
      <c r="AQ84" s="1">
        <f t="shared" si="73"/>
        <v>0.0144402370407479</v>
      </c>
      <c r="AR84" s="25">
        <f t="shared" si="74"/>
        <v>7.82620833333333</v>
      </c>
      <c r="AS84" s="1">
        <f t="shared" si="75"/>
        <v>0.19</v>
      </c>
      <c r="AT84" s="2">
        <f t="shared" si="76"/>
        <v>737.75</v>
      </c>
      <c r="AU84" s="1">
        <f t="shared" si="77"/>
        <v>106136.154618594</v>
      </c>
    </row>
    <row r="85" s="1" customFormat="1" spans="1:47">
      <c r="A85" s="6"/>
      <c r="B85" s="6"/>
      <c r="C85" s="9">
        <v>9</v>
      </c>
      <c r="D85" s="12">
        <v>5.6064405113</v>
      </c>
      <c r="E85" s="13">
        <f t="shared" si="78"/>
        <v>9.82012290490323</v>
      </c>
      <c r="F85" s="9" t="s">
        <v>107</v>
      </c>
      <c r="G85" s="6">
        <v>10</v>
      </c>
      <c r="H85" s="11">
        <f t="shared" si="60"/>
        <v>5.6064405113</v>
      </c>
      <c r="I85" s="11">
        <f t="shared" si="61"/>
        <v>278.7564405113</v>
      </c>
      <c r="J85" s="11">
        <f t="shared" si="62"/>
        <v>0.0356915882104671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0.426245755223838</v>
      </c>
      <c r="P85" s="11">
        <f t="shared" si="65"/>
        <v>0.0152133879719088</v>
      </c>
      <c r="Q85" s="16">
        <f t="shared" si="66"/>
        <v>0.00289054371466267</v>
      </c>
      <c r="R85" s="11">
        <f t="shared" si="67"/>
        <v>0.0148697958333333</v>
      </c>
      <c r="S85" s="17">
        <f t="shared" si="68"/>
        <v>0.194390275902982</v>
      </c>
      <c r="T85" s="3">
        <v>0.01</v>
      </c>
      <c r="U85" s="18">
        <f t="shared" si="69"/>
        <v>0.00194390275902982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0.0135439027590298</v>
      </c>
      <c r="AR85" s="25">
        <f t="shared" si="74"/>
        <v>7.82620833333333</v>
      </c>
      <c r="AS85" s="1">
        <f t="shared" si="75"/>
        <v>0.19</v>
      </c>
      <c r="AT85" s="2">
        <f t="shared" si="76"/>
        <v>737.75</v>
      </c>
      <c r="AU85" s="1">
        <f t="shared" si="77"/>
        <v>99548.0720513948</v>
      </c>
    </row>
    <row r="86" s="1" customFormat="1" spans="1:47">
      <c r="A86" s="6"/>
      <c r="B86" s="6"/>
      <c r="C86" s="9">
        <v>10</v>
      </c>
      <c r="D86" s="12">
        <v>-1.43602383767742</v>
      </c>
      <c r="E86" s="13">
        <f t="shared" si="78"/>
        <v>5.6064405113</v>
      </c>
      <c r="F86" s="9" t="s">
        <v>107</v>
      </c>
      <c r="G86" s="6">
        <v>11</v>
      </c>
      <c r="H86" s="11">
        <f t="shared" si="60"/>
        <v>-1.43602383767742</v>
      </c>
      <c r="I86" s="11">
        <f t="shared" si="61"/>
        <v>271.713976162323</v>
      </c>
      <c r="J86" s="11">
        <f t="shared" si="62"/>
        <v>0.0144340800278323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0.390480748889332</v>
      </c>
      <c r="O86" s="11">
        <f t="shared" si="79"/>
        <v>0.0988137016959298</v>
      </c>
      <c r="P86" s="11">
        <f t="shared" si="65"/>
        <v>0.0014262848781254</v>
      </c>
      <c r="Q86" s="16">
        <f t="shared" si="66"/>
        <v>0.000270994126843826</v>
      </c>
      <c r="R86" s="11">
        <f t="shared" si="67"/>
        <v>0.0148697958333333</v>
      </c>
      <c r="S86" s="17">
        <f t="shared" si="68"/>
        <v>0.0182244685724833</v>
      </c>
      <c r="T86" s="3">
        <v>0.01</v>
      </c>
      <c r="U86" s="18">
        <f t="shared" si="69"/>
        <v>0.000182244685724833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0.0117822446857248</v>
      </c>
      <c r="AR86" s="25">
        <f t="shared" si="74"/>
        <v>7.82620833333333</v>
      </c>
      <c r="AS86" s="1">
        <f t="shared" si="75"/>
        <v>0.19</v>
      </c>
      <c r="AT86" s="2">
        <f t="shared" si="76"/>
        <v>737.75</v>
      </c>
      <c r="AU86" s="1">
        <f t="shared" si="77"/>
        <v>86599.8349050253</v>
      </c>
    </row>
    <row r="87" s="1" customFormat="1" spans="1:48">
      <c r="A87" s="6"/>
      <c r="B87" s="6"/>
      <c r="C87" s="9">
        <v>11</v>
      </c>
      <c r="D87" s="12">
        <v>-11.0220250411667</v>
      </c>
      <c r="E87" s="13">
        <f t="shared" si="78"/>
        <v>-1.43602383767742</v>
      </c>
      <c r="F87" s="9" t="s">
        <v>109</v>
      </c>
      <c r="G87" s="6">
        <v>12</v>
      </c>
      <c r="H87" s="11">
        <f t="shared" si="60"/>
        <v>-11.0220250411667</v>
      </c>
      <c r="I87" s="11">
        <f t="shared" si="61"/>
        <v>262.127974958833</v>
      </c>
      <c r="J87" s="11">
        <f t="shared" si="62"/>
        <v>0.00389276473616091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0.175649500151138</v>
      </c>
      <c r="P87" s="11">
        <f t="shared" si="65"/>
        <v>0.000683762180112639</v>
      </c>
      <c r="Q87" s="16">
        <f t="shared" si="66"/>
        <v>0.000129914814221401</v>
      </c>
      <c r="R87" s="11">
        <f t="shared" si="67"/>
        <v>0.0148697958333333</v>
      </c>
      <c r="S87" s="17">
        <f t="shared" si="68"/>
        <v>0.00873682568863348</v>
      </c>
      <c r="T87" s="3">
        <v>0.01</v>
      </c>
      <c r="U87" s="18">
        <f t="shared" si="69"/>
        <v>8.73682568863348e-5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0.0116873682568863</v>
      </c>
      <c r="AR87" s="25">
        <f t="shared" si="74"/>
        <v>7.82620833333333</v>
      </c>
      <c r="AS87" s="1">
        <f t="shared" si="75"/>
        <v>0.19</v>
      </c>
      <c r="AT87" s="2">
        <f t="shared" si="76"/>
        <v>737.75</v>
      </c>
      <c r="AU87" s="1">
        <f t="shared" si="77"/>
        <v>85902.4904436811</v>
      </c>
      <c r="AV87" s="1">
        <f>SUM(AU76:AU87)</f>
        <v>1097828.18584236</v>
      </c>
    </row>
    <row r="88" s="1" customFormat="1" spans="1:46">
      <c r="A88" s="6"/>
      <c r="B88" s="6"/>
      <c r="C88" s="9">
        <v>12</v>
      </c>
      <c r="D88" s="12">
        <v>-12.3906981230645</v>
      </c>
      <c r="E88" s="13">
        <f t="shared" si="78"/>
        <v>-11.0220250411667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-11</v>
      </c>
      <c r="E91" s="9"/>
      <c r="F91" s="9"/>
      <c r="G91" s="6">
        <v>1</v>
      </c>
      <c r="H91" s="11">
        <f t="shared" ref="H91:H102" si="80">E92</f>
        <v>-11</v>
      </c>
      <c r="I91" s="11">
        <f t="shared" ref="I91:I102" si="81">H91+273.15</f>
        <v>262.15</v>
      </c>
      <c r="J91" s="11">
        <f t="shared" ref="J91:J102" si="82">EXP(($C$18*(I91-$C$16))/($C$19*I91*$C$16))</f>
        <v>0.00390493234587267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0.000296462463698653</v>
      </c>
      <c r="Q91" s="16">
        <f t="shared" ref="Q91:Q102" si="86">P91*$B$93</f>
        <v>3.85401202808249e-5</v>
      </c>
      <c r="R91" s="11">
        <f t="shared" ref="R91:R102" si="87">L91*$B$93</f>
        <v>0.0098696</v>
      </c>
      <c r="S91" s="17">
        <f t="shared" ref="S91:S102" si="88">Q91/R91</f>
        <v>0.00390493234587267</v>
      </c>
      <c r="T91" s="3">
        <v>0.01</v>
      </c>
      <c r="U91" s="18">
        <f t="shared" ref="U91:U102" si="89">S91*T91</f>
        <v>3.90493234587267e-5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0.0148390493234587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18.6083333333333</v>
      </c>
      <c r="AU91" s="1">
        <f t="shared" ref="AU91:AU102" si="96">AT91*10000*AS91*0.67*AR91*AQ91</f>
        <v>1825.94591651945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-14.4407068189355</v>
      </c>
      <c r="E92" s="13">
        <f t="shared" ref="E92:E103" si="97">D91</f>
        <v>-11</v>
      </c>
      <c r="F92" s="9" t="s">
        <v>107</v>
      </c>
      <c r="G92" s="6">
        <v>2</v>
      </c>
      <c r="H92" s="11">
        <f t="shared" si="80"/>
        <v>-14.4407068189355</v>
      </c>
      <c r="I92" s="11">
        <f t="shared" si="81"/>
        <v>258.709293181064</v>
      </c>
      <c r="J92" s="11">
        <f t="shared" si="82"/>
        <v>0.00238278353775087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0.151543537536301</v>
      </c>
      <c r="P92" s="11">
        <f t="shared" si="85"/>
        <v>0.00036109544649403</v>
      </c>
      <c r="Q92" s="16">
        <f t="shared" si="86"/>
        <v>4.6942408044224e-5</v>
      </c>
      <c r="R92" s="11">
        <f t="shared" si="87"/>
        <v>0.0098696</v>
      </c>
      <c r="S92" s="17">
        <f t="shared" si="88"/>
        <v>0.00475626246699197</v>
      </c>
      <c r="T92" s="3">
        <v>0.01</v>
      </c>
      <c r="U92" s="18">
        <f t="shared" si="89"/>
        <v>4.75626246699197e-5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0.0148475626246699</v>
      </c>
      <c r="AR92" s="25">
        <f t="shared" si="93"/>
        <v>7.592</v>
      </c>
      <c r="AS92" s="1">
        <f t="shared" si="94"/>
        <v>0.13</v>
      </c>
      <c r="AT92" s="2">
        <f t="shared" si="95"/>
        <v>18.6083333333333</v>
      </c>
      <c r="AU92" s="1">
        <f t="shared" si="96"/>
        <v>1826.99347874825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-10.0548068766786</v>
      </c>
      <c r="E93" s="13">
        <f t="shared" si="97"/>
        <v>-14.4407068189355</v>
      </c>
      <c r="F93" s="9" t="s">
        <v>107</v>
      </c>
      <c r="G93" s="6">
        <v>3</v>
      </c>
      <c r="H93" s="11">
        <f t="shared" si="80"/>
        <v>-10.0548068766786</v>
      </c>
      <c r="I93" s="11">
        <f t="shared" si="81"/>
        <v>263.095193123321</v>
      </c>
      <c r="J93" s="11">
        <f t="shared" si="82"/>
        <v>0.00446235485141911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0.227102442089807</v>
      </c>
      <c r="P93" s="11">
        <f t="shared" si="85"/>
        <v>0.00101341168422858</v>
      </c>
      <c r="Q93" s="16">
        <f t="shared" si="86"/>
        <v>0.000131743518949715</v>
      </c>
      <c r="R93" s="11">
        <f t="shared" si="87"/>
        <v>0.0098696</v>
      </c>
      <c r="S93" s="17">
        <f t="shared" si="88"/>
        <v>0.013348415229565</v>
      </c>
      <c r="T93" s="3">
        <v>0.01</v>
      </c>
      <c r="U93" s="18">
        <f t="shared" si="89"/>
        <v>0.00013348415229565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0.0149334841522957</v>
      </c>
      <c r="AR93" s="25">
        <f t="shared" si="93"/>
        <v>7.592</v>
      </c>
      <c r="AS93" s="1">
        <f t="shared" si="94"/>
        <v>0.13</v>
      </c>
      <c r="AT93" s="2">
        <f t="shared" si="95"/>
        <v>18.6083333333333</v>
      </c>
      <c r="AU93" s="1">
        <f t="shared" si="96"/>
        <v>1837.56612791799</v>
      </c>
    </row>
    <row r="94" s="1" customFormat="1" spans="1:47">
      <c r="A94" s="6"/>
      <c r="B94" s="6"/>
      <c r="C94" s="9">
        <v>3</v>
      </c>
      <c r="D94" s="12">
        <v>-8.65641416512903</v>
      </c>
      <c r="E94" s="13">
        <f t="shared" si="97"/>
        <v>-10.0548068766786</v>
      </c>
      <c r="F94" s="9" t="s">
        <v>107</v>
      </c>
      <c r="G94" s="6">
        <v>4</v>
      </c>
      <c r="H94" s="11">
        <f t="shared" si="80"/>
        <v>-8.65641416512903</v>
      </c>
      <c r="I94" s="11">
        <f t="shared" si="81"/>
        <v>264.493585834871</v>
      </c>
      <c r="J94" s="11">
        <f t="shared" si="82"/>
        <v>0.00542676554349043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0.302009030405579</v>
      </c>
      <c r="P94" s="11">
        <f t="shared" si="85"/>
        <v>0.00163893220002795</v>
      </c>
      <c r="Q94" s="16">
        <f t="shared" si="86"/>
        <v>0.000213061186003633</v>
      </c>
      <c r="R94" s="11">
        <f t="shared" si="87"/>
        <v>0.0098696</v>
      </c>
      <c r="S94" s="17">
        <f t="shared" si="88"/>
        <v>0.0215876211805578</v>
      </c>
      <c r="T94" s="3">
        <v>0.01</v>
      </c>
      <c r="U94" s="18">
        <f t="shared" si="89"/>
        <v>0.000215876211805578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0.0150158762118056</v>
      </c>
      <c r="AR94" s="25">
        <f t="shared" si="93"/>
        <v>7.592</v>
      </c>
      <c r="AS94" s="1">
        <f t="shared" si="94"/>
        <v>0.13</v>
      </c>
      <c r="AT94" s="2">
        <f t="shared" si="95"/>
        <v>18.6083333333333</v>
      </c>
      <c r="AU94" s="1">
        <f t="shared" si="96"/>
        <v>1847.70447582266</v>
      </c>
    </row>
    <row r="95" s="1" customFormat="1" spans="1:47">
      <c r="A95" s="6"/>
      <c r="B95" s="6"/>
      <c r="C95" s="9">
        <v>4</v>
      </c>
      <c r="D95" s="12">
        <v>-1.92887685046667</v>
      </c>
      <c r="E95" s="13">
        <f t="shared" si="97"/>
        <v>-8.65641416512903</v>
      </c>
      <c r="F95" s="9" t="s">
        <v>107</v>
      </c>
      <c r="G95" s="6">
        <v>5</v>
      </c>
      <c r="H95" s="11">
        <f t="shared" si="80"/>
        <v>-1.92887685046667</v>
      </c>
      <c r="I95" s="11">
        <f t="shared" si="81"/>
        <v>271.221123149533</v>
      </c>
      <c r="J95" s="11">
        <f t="shared" si="82"/>
        <v>0.0135241176340963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0.285351593295273</v>
      </c>
      <c r="O95" s="11">
        <f t="shared" si="98"/>
        <v>0.0909385049102775</v>
      </c>
      <c r="P95" s="11">
        <f t="shared" si="85"/>
        <v>0.00122986303787544</v>
      </c>
      <c r="Q95" s="16">
        <f t="shared" si="86"/>
        <v>0.000159882194923807</v>
      </c>
      <c r="R95" s="11">
        <f t="shared" si="87"/>
        <v>0.0098696</v>
      </c>
      <c r="S95" s="17">
        <f t="shared" si="88"/>
        <v>0.0161994604567365</v>
      </c>
      <c r="T95" s="3">
        <v>0.01</v>
      </c>
      <c r="U95" s="18">
        <f t="shared" si="89"/>
        <v>0.000161994604567365</v>
      </c>
      <c r="V95" s="17"/>
      <c r="W95" s="3"/>
      <c r="X95" s="18"/>
      <c r="Y95" s="19">
        <v>0.02</v>
      </c>
      <c r="Z95" s="3">
        <v>0.49</v>
      </c>
      <c r="AA95" s="20">
        <f t="shared" si="90"/>
        <v>0.0098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</v>
      </c>
      <c r="AO95" s="3">
        <v>0.5</v>
      </c>
      <c r="AP95" s="3">
        <f t="shared" si="91"/>
        <v>0.005</v>
      </c>
      <c r="AQ95" s="1">
        <f t="shared" si="92"/>
        <v>0.0149619946045674</v>
      </c>
      <c r="AR95" s="25">
        <f t="shared" si="93"/>
        <v>7.592</v>
      </c>
      <c r="AS95" s="1">
        <f t="shared" si="94"/>
        <v>0.13</v>
      </c>
      <c r="AT95" s="2">
        <f t="shared" si="95"/>
        <v>18.6083333333333</v>
      </c>
      <c r="AU95" s="1">
        <f t="shared" si="96"/>
        <v>1841.07434079395</v>
      </c>
    </row>
    <row r="96" s="1" customFormat="1" spans="1:47">
      <c r="A96" s="6"/>
      <c r="B96" s="6"/>
      <c r="C96" s="9">
        <v>5</v>
      </c>
      <c r="D96" s="12">
        <v>2.13787679864516</v>
      </c>
      <c r="E96" s="13">
        <f t="shared" si="97"/>
        <v>-1.92887685046667</v>
      </c>
      <c r="F96" s="9" t="s">
        <v>109</v>
      </c>
      <c r="G96" s="6">
        <v>6</v>
      </c>
      <c r="H96" s="11">
        <f t="shared" si="80"/>
        <v>2.13787679864516</v>
      </c>
      <c r="I96" s="11">
        <f t="shared" si="81"/>
        <v>275.287876798645</v>
      </c>
      <c r="J96" s="11">
        <f t="shared" si="82"/>
        <v>0.0229843358332041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0.165628641872402</v>
      </c>
      <c r="P96" s="11">
        <f t="shared" si="85"/>
        <v>0.00380686432839277</v>
      </c>
      <c r="Q96" s="16">
        <f t="shared" si="86"/>
        <v>0.00049489236269106</v>
      </c>
      <c r="R96" s="11">
        <f t="shared" si="87"/>
        <v>0.0098696</v>
      </c>
      <c r="S96" s="17">
        <f t="shared" si="88"/>
        <v>0.0501431023234032</v>
      </c>
      <c r="T96" s="3">
        <v>0.01</v>
      </c>
      <c r="U96" s="18">
        <f t="shared" si="89"/>
        <v>0.000501431023234032</v>
      </c>
      <c r="V96" s="17"/>
      <c r="W96" s="3"/>
      <c r="X96" s="18"/>
      <c r="Y96" s="19">
        <v>0.02</v>
      </c>
      <c r="Z96" s="3">
        <v>0.49</v>
      </c>
      <c r="AA96" s="20">
        <f t="shared" si="90"/>
        <v>0.0098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</v>
      </c>
      <c r="AO96" s="3">
        <v>0.5</v>
      </c>
      <c r="AP96" s="3">
        <f t="shared" si="91"/>
        <v>0.005</v>
      </c>
      <c r="AQ96" s="1">
        <f t="shared" si="92"/>
        <v>0.015301431023234</v>
      </c>
      <c r="AR96" s="25">
        <f t="shared" si="93"/>
        <v>7.592</v>
      </c>
      <c r="AS96" s="1">
        <f t="shared" si="94"/>
        <v>0.13</v>
      </c>
      <c r="AT96" s="2">
        <f t="shared" si="95"/>
        <v>18.6083333333333</v>
      </c>
      <c r="AU96" s="1">
        <f t="shared" si="96"/>
        <v>1882.84201263548</v>
      </c>
    </row>
    <row r="97" s="1" customFormat="1" spans="1:47">
      <c r="A97" s="6"/>
      <c r="B97" s="6"/>
      <c r="C97" s="9">
        <v>6</v>
      </c>
      <c r="D97" s="12">
        <v>6.27760239663333</v>
      </c>
      <c r="E97" s="13">
        <f t="shared" si="97"/>
        <v>2.13787679864516</v>
      </c>
      <c r="F97" s="9" t="s">
        <v>107</v>
      </c>
      <c r="G97" s="6">
        <v>7</v>
      </c>
      <c r="H97" s="11">
        <f t="shared" si="80"/>
        <v>6.27760239663333</v>
      </c>
      <c r="I97" s="11">
        <f t="shared" si="81"/>
        <v>279.427602396633</v>
      </c>
      <c r="J97" s="11">
        <f t="shared" si="82"/>
        <v>0.0388152224553755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0.237741777544009</v>
      </c>
      <c r="P97" s="11">
        <f t="shared" si="85"/>
        <v>0.00922799998230711</v>
      </c>
      <c r="Q97" s="16">
        <f t="shared" si="86"/>
        <v>0.00119963999769992</v>
      </c>
      <c r="R97" s="11">
        <f t="shared" si="87"/>
        <v>0.0098696</v>
      </c>
      <c r="S97" s="17">
        <f t="shared" si="88"/>
        <v>0.121548998713213</v>
      </c>
      <c r="T97" s="3">
        <v>0.01</v>
      </c>
      <c r="U97" s="18">
        <f t="shared" si="89"/>
        <v>0.00121548998713213</v>
      </c>
      <c r="V97" s="17"/>
      <c r="W97" s="3"/>
      <c r="X97" s="18"/>
      <c r="Y97" s="19">
        <v>0.02</v>
      </c>
      <c r="Z97" s="3">
        <v>0.49</v>
      </c>
      <c r="AA97" s="20">
        <f t="shared" si="90"/>
        <v>0.0098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</v>
      </c>
      <c r="AO97" s="3">
        <v>0.5</v>
      </c>
      <c r="AP97" s="3">
        <f t="shared" si="91"/>
        <v>0.005</v>
      </c>
      <c r="AQ97" s="1">
        <f t="shared" si="92"/>
        <v>0.0160154899871321</v>
      </c>
      <c r="AR97" s="25">
        <f t="shared" si="93"/>
        <v>7.592</v>
      </c>
      <c r="AS97" s="1">
        <f t="shared" si="94"/>
        <v>0.13</v>
      </c>
      <c r="AT97" s="2">
        <f t="shared" si="95"/>
        <v>18.6083333333333</v>
      </c>
      <c r="AU97" s="1">
        <f t="shared" si="96"/>
        <v>1970.7070113199</v>
      </c>
    </row>
    <row r="98" s="1" customFormat="1" spans="1:47">
      <c r="A98" s="6"/>
      <c r="B98" s="6"/>
      <c r="C98" s="9">
        <v>7</v>
      </c>
      <c r="D98" s="12">
        <v>11.0527702854839</v>
      </c>
      <c r="E98" s="13">
        <f t="shared" si="97"/>
        <v>6.27760239663333</v>
      </c>
      <c r="F98" s="9" t="s">
        <v>107</v>
      </c>
      <c r="G98" s="6">
        <v>8</v>
      </c>
      <c r="H98" s="11">
        <f t="shared" si="80"/>
        <v>11.0527702854839</v>
      </c>
      <c r="I98" s="11">
        <f t="shared" si="81"/>
        <v>284.202770285484</v>
      </c>
      <c r="J98" s="11">
        <f t="shared" si="82"/>
        <v>0.0697059306658431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0.304433777561702</v>
      </c>
      <c r="P98" s="11">
        <f t="shared" si="85"/>
        <v>0.0212208397910567</v>
      </c>
      <c r="Q98" s="16">
        <f t="shared" si="86"/>
        <v>0.00275870917283737</v>
      </c>
      <c r="R98" s="11">
        <f t="shared" si="87"/>
        <v>0.0098696</v>
      </c>
      <c r="S98" s="17">
        <f t="shared" si="88"/>
        <v>0.279515803359546</v>
      </c>
      <c r="T98" s="3">
        <v>0.01</v>
      </c>
      <c r="U98" s="18">
        <f t="shared" si="89"/>
        <v>0.00279515803359546</v>
      </c>
      <c r="V98" s="17"/>
      <c r="W98" s="3"/>
      <c r="X98" s="18"/>
      <c r="Y98" s="19">
        <v>0.02</v>
      </c>
      <c r="Z98" s="3">
        <v>0.49</v>
      </c>
      <c r="AA98" s="20">
        <f t="shared" si="90"/>
        <v>0.0098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</v>
      </c>
      <c r="AO98" s="3">
        <v>0.5</v>
      </c>
      <c r="AP98" s="3">
        <f t="shared" si="91"/>
        <v>0.005</v>
      </c>
      <c r="AQ98" s="1">
        <f t="shared" si="92"/>
        <v>0.0175951580335955</v>
      </c>
      <c r="AR98" s="25">
        <f t="shared" si="93"/>
        <v>7.592</v>
      </c>
      <c r="AS98" s="1">
        <f t="shared" si="94"/>
        <v>0.13</v>
      </c>
      <c r="AT98" s="2">
        <f t="shared" si="95"/>
        <v>18.6083333333333</v>
      </c>
      <c r="AU98" s="1">
        <f t="shared" si="96"/>
        <v>2165.08525995448</v>
      </c>
    </row>
    <row r="99" s="1" customFormat="1" spans="1:47">
      <c r="A99" s="6"/>
      <c r="B99" s="6"/>
      <c r="C99" s="9">
        <v>8</v>
      </c>
      <c r="D99" s="12">
        <v>9.82012290490323</v>
      </c>
      <c r="E99" s="13">
        <f t="shared" si="97"/>
        <v>11.0527702854839</v>
      </c>
      <c r="F99" s="9" t="s">
        <v>107</v>
      </c>
      <c r="G99" s="6">
        <v>9</v>
      </c>
      <c r="H99" s="11">
        <f t="shared" si="80"/>
        <v>9.82012290490323</v>
      </c>
      <c r="I99" s="11">
        <f t="shared" si="81"/>
        <v>282.970122904903</v>
      </c>
      <c r="J99" s="11">
        <f t="shared" si="82"/>
        <v>0.0600420550318036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0.359132937770645</v>
      </c>
      <c r="P99" s="11">
        <f t="shared" si="85"/>
        <v>0.0215630796133584</v>
      </c>
      <c r="Q99" s="16">
        <f t="shared" si="86"/>
        <v>0.00280320034973659</v>
      </c>
      <c r="R99" s="11">
        <f t="shared" si="87"/>
        <v>0.0098696</v>
      </c>
      <c r="S99" s="17">
        <f t="shared" si="88"/>
        <v>0.284023704074794</v>
      </c>
      <c r="T99" s="3">
        <v>0.01</v>
      </c>
      <c r="U99" s="18">
        <f t="shared" si="89"/>
        <v>0.00284023704074794</v>
      </c>
      <c r="V99" s="17"/>
      <c r="W99" s="3"/>
      <c r="X99" s="18"/>
      <c r="Y99" s="19">
        <v>0.02</v>
      </c>
      <c r="Z99" s="3">
        <v>0.49</v>
      </c>
      <c r="AA99" s="20">
        <f t="shared" si="90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1"/>
        <v>0.005</v>
      </c>
      <c r="AQ99" s="1">
        <f t="shared" si="92"/>
        <v>0.0176402370407479</v>
      </c>
      <c r="AR99" s="25">
        <f t="shared" si="93"/>
        <v>7.592</v>
      </c>
      <c r="AS99" s="1">
        <f t="shared" si="94"/>
        <v>0.13</v>
      </c>
      <c r="AT99" s="2">
        <f t="shared" si="95"/>
        <v>18.6083333333333</v>
      </c>
      <c r="AU99" s="1">
        <f t="shared" si="96"/>
        <v>2170.63223451037</v>
      </c>
    </row>
    <row r="100" s="1" customFormat="1" spans="1:47">
      <c r="A100" s="6"/>
      <c r="B100" s="6"/>
      <c r="C100" s="9">
        <v>9</v>
      </c>
      <c r="D100" s="12">
        <v>5.6064405113</v>
      </c>
      <c r="E100" s="13">
        <f t="shared" si="97"/>
        <v>9.82012290490323</v>
      </c>
      <c r="F100" s="9" t="s">
        <v>107</v>
      </c>
      <c r="G100" s="6">
        <v>10</v>
      </c>
      <c r="H100" s="11">
        <f t="shared" si="80"/>
        <v>5.6064405113</v>
      </c>
      <c r="I100" s="11">
        <f t="shared" si="81"/>
        <v>278.7564405113</v>
      </c>
      <c r="J100" s="11">
        <f t="shared" si="82"/>
        <v>0.0356915882104671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0.413489858157287</v>
      </c>
      <c r="P100" s="11">
        <f t="shared" si="85"/>
        <v>0.0147581097465544</v>
      </c>
      <c r="Q100" s="16">
        <f t="shared" si="86"/>
        <v>0.00191855426705207</v>
      </c>
      <c r="R100" s="11">
        <f t="shared" si="87"/>
        <v>0.0098696</v>
      </c>
      <c r="S100" s="17">
        <f t="shared" si="88"/>
        <v>0.194390275902982</v>
      </c>
      <c r="T100" s="3">
        <v>0.01</v>
      </c>
      <c r="U100" s="18">
        <f t="shared" si="89"/>
        <v>0.00194390275902982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0.0167439027590298</v>
      </c>
      <c r="AR100" s="25">
        <f t="shared" si="93"/>
        <v>7.592</v>
      </c>
      <c r="AS100" s="1">
        <f t="shared" si="94"/>
        <v>0.13</v>
      </c>
      <c r="AT100" s="2">
        <f t="shared" si="95"/>
        <v>18.6083333333333</v>
      </c>
      <c r="AU100" s="1">
        <f t="shared" si="96"/>
        <v>2060.33824694661</v>
      </c>
    </row>
    <row r="101" s="1" customFormat="1" spans="1:47">
      <c r="A101" s="6"/>
      <c r="B101" s="6"/>
      <c r="C101" s="9">
        <v>10</v>
      </c>
      <c r="D101" s="12">
        <v>-1.43602383767742</v>
      </c>
      <c r="E101" s="13">
        <f t="shared" si="97"/>
        <v>5.6064405113</v>
      </c>
      <c r="F101" s="9" t="s">
        <v>107</v>
      </c>
      <c r="G101" s="6">
        <v>11</v>
      </c>
      <c r="H101" s="11">
        <f t="shared" si="80"/>
        <v>-1.43602383767742</v>
      </c>
      <c r="I101" s="11">
        <f t="shared" si="81"/>
        <v>271.713976162323</v>
      </c>
      <c r="J101" s="11">
        <f t="shared" si="82"/>
        <v>0.0144340800278323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0.378795160990196</v>
      </c>
      <c r="O101" s="11">
        <f t="shared" si="98"/>
        <v>0.0958565874205366</v>
      </c>
      <c r="P101" s="11">
        <f t="shared" si="85"/>
        <v>0.00138360165402293</v>
      </c>
      <c r="Q101" s="16">
        <f t="shared" si="86"/>
        <v>0.000179868215022981</v>
      </c>
      <c r="R101" s="11">
        <f t="shared" si="87"/>
        <v>0.0098696</v>
      </c>
      <c r="S101" s="17">
        <f t="shared" si="88"/>
        <v>0.0182244685724833</v>
      </c>
      <c r="T101" s="3">
        <v>0.01</v>
      </c>
      <c r="U101" s="18">
        <f t="shared" si="89"/>
        <v>0.000182244685724833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0.0149822446857248</v>
      </c>
      <c r="AR101" s="25">
        <f t="shared" si="93"/>
        <v>7.592</v>
      </c>
      <c r="AS101" s="1">
        <f t="shared" si="94"/>
        <v>0.13</v>
      </c>
      <c r="AT101" s="2">
        <f t="shared" si="95"/>
        <v>18.6083333333333</v>
      </c>
      <c r="AU101" s="1">
        <f t="shared" si="96"/>
        <v>1843.56611450484</v>
      </c>
    </row>
    <row r="102" s="1" customFormat="1" spans="1:48">
      <c r="A102" s="6"/>
      <c r="B102" s="6"/>
      <c r="C102" s="9">
        <v>11</v>
      </c>
      <c r="D102" s="12">
        <v>-11.0220250411667</v>
      </c>
      <c r="E102" s="13">
        <f t="shared" si="97"/>
        <v>-1.43602383767742</v>
      </c>
      <c r="F102" s="9" t="s">
        <v>109</v>
      </c>
      <c r="G102" s="6">
        <v>12</v>
      </c>
      <c r="H102" s="11">
        <f t="shared" si="80"/>
        <v>-11.0220250411667</v>
      </c>
      <c r="I102" s="11">
        <f t="shared" si="81"/>
        <v>262.127974958833</v>
      </c>
      <c r="J102" s="11">
        <f t="shared" si="82"/>
        <v>0.00389276473616091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0.170392985766514</v>
      </c>
      <c r="P102" s="11">
        <f t="shared" si="85"/>
        <v>0.000663299806281052</v>
      </c>
      <c r="Q102" s="16">
        <f t="shared" si="86"/>
        <v>8.62289748165368e-5</v>
      </c>
      <c r="R102" s="11">
        <f t="shared" si="87"/>
        <v>0.0098696</v>
      </c>
      <c r="S102" s="17">
        <f t="shared" si="88"/>
        <v>0.00873682568863346</v>
      </c>
      <c r="T102" s="3">
        <v>0.01</v>
      </c>
      <c r="U102" s="18">
        <f t="shared" si="89"/>
        <v>8.73682568863346e-5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0.0148873682568863</v>
      </c>
      <c r="AR102" s="25">
        <f t="shared" si="93"/>
        <v>7.592</v>
      </c>
      <c r="AS102" s="1">
        <f t="shared" si="94"/>
        <v>0.13</v>
      </c>
      <c r="AT102" s="2">
        <f t="shared" si="95"/>
        <v>18.6083333333333</v>
      </c>
      <c r="AU102" s="1">
        <f t="shared" si="96"/>
        <v>1831.8915641994</v>
      </c>
      <c r="AV102" s="1">
        <f>SUM(AU91:AU102)</f>
        <v>23104.3467838734</v>
      </c>
    </row>
    <row r="103" s="1" customFormat="1" spans="1:46">
      <c r="A103" s="6"/>
      <c r="B103" s="6"/>
      <c r="C103" s="9">
        <v>12</v>
      </c>
      <c r="D103" s="12">
        <v>-12.3906981230645</v>
      </c>
      <c r="E103" s="13">
        <f t="shared" si="97"/>
        <v>-11.0220250411667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134.758</v>
      </c>
      <c r="C107" s="9" t="s">
        <v>106</v>
      </c>
      <c r="D107" s="10">
        <v>-11</v>
      </c>
      <c r="E107" s="9"/>
      <c r="F107" s="9"/>
      <c r="G107" s="6">
        <v>1</v>
      </c>
      <c r="H107" s="11">
        <f t="shared" ref="H107:H118" si="99">E108</f>
        <v>-11</v>
      </c>
      <c r="I107" s="11">
        <f t="shared" ref="I107:I118" si="100">H107+273.15</f>
        <v>262.15</v>
      </c>
      <c r="J107" s="11">
        <f t="shared" ref="J107:J118" si="101">EXP(($C$18*(I107-$C$16))/($C$19*I107*$C$16))</f>
        <v>0.00390493234587267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04">O107*J107</f>
        <v>0.011839969643965</v>
      </c>
      <c r="Q107" s="16">
        <f t="shared" ref="Q107:Q118" si="105">P107*$B$109</f>
        <v>0.00343359119674984</v>
      </c>
      <c r="R107" s="11">
        <f t="shared" ref="R107:R118" si="106">L107*$B$109</f>
        <v>0.87929595</v>
      </c>
      <c r="S107" s="17">
        <f t="shared" ref="S107:S118" si="107">Q107/R107</f>
        <v>0.00390493234587267</v>
      </c>
      <c r="T107" s="3">
        <v>0.27</v>
      </c>
      <c r="U107" s="18">
        <f t="shared" ref="U107:U118" si="108">S107*T107</f>
        <v>0.00105433173338562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0.226604856655797</v>
      </c>
      <c r="AC107" s="25">
        <f t="shared" ref="AC107:AC118" si="110">$B$107/12</f>
        <v>11.2298333333333</v>
      </c>
      <c r="AD107" s="1">
        <f t="shared" ref="AD107:AD118" si="111">$B$109</f>
        <v>0.29</v>
      </c>
      <c r="AE107" s="26">
        <f t="shared" ref="AE107:AE118" si="112">$E$9/12</f>
        <v>17.9383333333333</v>
      </c>
      <c r="AF107" s="1">
        <f t="shared" ref="AF107:AF118" si="113">AE107*10000*AC107*AB107</f>
        <v>456483.005988453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-14.4407068189355</v>
      </c>
      <c r="E108" s="13">
        <f t="shared" ref="E108:E119" si="114">D107</f>
        <v>-11</v>
      </c>
      <c r="F108" s="9" t="s">
        <v>107</v>
      </c>
      <c r="G108" s="6">
        <v>2</v>
      </c>
      <c r="H108" s="11">
        <f t="shared" si="99"/>
        <v>-14.4407068189355</v>
      </c>
      <c r="I108" s="11">
        <f t="shared" si="100"/>
        <v>258.709293181064</v>
      </c>
      <c r="J108" s="11">
        <f t="shared" si="101"/>
        <v>0.00238278353775087</v>
      </c>
      <c r="K108" s="11">
        <f t="shared" si="102"/>
        <v>11.2298333333333</v>
      </c>
      <c r="L108" s="11">
        <f t="shared" si="103"/>
        <v>3.032055</v>
      </c>
      <c r="M108" s="6" t="s">
        <v>107</v>
      </c>
      <c r="N108" s="6"/>
      <c r="O108" s="11">
        <f t="shared" ref="O108:O118" si="115">L108+O107-P107-N108</f>
        <v>6.05227003035604</v>
      </c>
      <c r="P108" s="11">
        <f t="shared" si="104"/>
        <v>0.0144212493943553</v>
      </c>
      <c r="Q108" s="16">
        <f t="shared" si="105"/>
        <v>0.00418216232436305</v>
      </c>
      <c r="R108" s="11">
        <f t="shared" si="106"/>
        <v>0.87929595</v>
      </c>
      <c r="S108" s="17">
        <f t="shared" si="107"/>
        <v>0.00475626246699197</v>
      </c>
      <c r="T108" s="3">
        <v>0.27</v>
      </c>
      <c r="U108" s="18">
        <f t="shared" si="108"/>
        <v>0.00128419086608783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0.226649518285281</v>
      </c>
      <c r="AC108" s="25">
        <f t="shared" si="110"/>
        <v>11.2298333333333</v>
      </c>
      <c r="AD108" s="1">
        <f t="shared" si="111"/>
        <v>0.29</v>
      </c>
      <c r="AE108" s="26">
        <f t="shared" si="112"/>
        <v>17.9383333333333</v>
      </c>
      <c r="AF108" s="1">
        <f t="shared" si="113"/>
        <v>456572.974381805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-10.0548068766786</v>
      </c>
      <c r="E109" s="13">
        <f t="shared" si="114"/>
        <v>-14.4407068189355</v>
      </c>
      <c r="F109" s="9" t="s">
        <v>107</v>
      </c>
      <c r="G109" s="6">
        <v>3</v>
      </c>
      <c r="H109" s="11">
        <f t="shared" si="99"/>
        <v>-10.0548068766786</v>
      </c>
      <c r="I109" s="11">
        <f t="shared" si="100"/>
        <v>263.095193123321</v>
      </c>
      <c r="J109" s="11">
        <f t="shared" si="101"/>
        <v>0.00446235485141911</v>
      </c>
      <c r="K109" s="11">
        <f t="shared" si="102"/>
        <v>11.2298333333333</v>
      </c>
      <c r="L109" s="11">
        <f t="shared" si="103"/>
        <v>3.032055</v>
      </c>
      <c r="M109" s="6" t="s">
        <v>107</v>
      </c>
      <c r="N109" s="6"/>
      <c r="O109" s="11">
        <f t="shared" si="115"/>
        <v>9.06990378096168</v>
      </c>
      <c r="P109" s="11">
        <f t="shared" si="104"/>
        <v>0.0404731291388788</v>
      </c>
      <c r="Q109" s="16">
        <f t="shared" si="105"/>
        <v>0.0117372074502749</v>
      </c>
      <c r="R109" s="11">
        <f t="shared" si="106"/>
        <v>0.87929595</v>
      </c>
      <c r="S109" s="17">
        <f t="shared" si="107"/>
        <v>0.013348415229565</v>
      </c>
      <c r="T109" s="3">
        <v>0.27</v>
      </c>
      <c r="U109" s="18">
        <f t="shared" si="108"/>
        <v>0.00360407211198256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0.227100271211358</v>
      </c>
      <c r="AC109" s="25">
        <f t="shared" si="110"/>
        <v>11.2298333333333</v>
      </c>
      <c r="AD109" s="1">
        <f t="shared" si="111"/>
        <v>0.29</v>
      </c>
      <c r="AE109" s="26">
        <f t="shared" si="112"/>
        <v>17.9383333333333</v>
      </c>
      <c r="AF109" s="1">
        <f t="shared" si="113"/>
        <v>457480.991331179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-8.65641416512903</v>
      </c>
      <c r="E110" s="13">
        <f t="shared" si="114"/>
        <v>-10.0548068766786</v>
      </c>
      <c r="F110" s="9" t="s">
        <v>107</v>
      </c>
      <c r="G110" s="6">
        <v>4</v>
      </c>
      <c r="H110" s="11">
        <f t="shared" si="99"/>
        <v>-8.65641416512903</v>
      </c>
      <c r="I110" s="11">
        <f t="shared" si="100"/>
        <v>264.493585834871</v>
      </c>
      <c r="J110" s="11">
        <f t="shared" si="101"/>
        <v>0.00542676554349043</v>
      </c>
      <c r="K110" s="11">
        <f t="shared" si="102"/>
        <v>11.2298333333333</v>
      </c>
      <c r="L110" s="11">
        <f t="shared" si="103"/>
        <v>3.032055</v>
      </c>
      <c r="M110" s="6" t="s">
        <v>107</v>
      </c>
      <c r="N110" s="6"/>
      <c r="O110" s="11">
        <f t="shared" si="115"/>
        <v>12.0614856518228</v>
      </c>
      <c r="P110" s="11">
        <f t="shared" si="104"/>
        <v>0.0654548547386161</v>
      </c>
      <c r="Q110" s="16">
        <f t="shared" si="105"/>
        <v>0.0189819078741987</v>
      </c>
      <c r="R110" s="11">
        <f t="shared" si="106"/>
        <v>0.87929595</v>
      </c>
      <c r="S110" s="17">
        <f t="shared" si="107"/>
        <v>0.0215876211805578</v>
      </c>
      <c r="T110" s="3">
        <v>0.27</v>
      </c>
      <c r="U110" s="18">
        <f t="shared" si="108"/>
        <v>0.0058286577187506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0.227532508194753</v>
      </c>
      <c r="AC110" s="25">
        <f t="shared" si="110"/>
        <v>11.2298333333333</v>
      </c>
      <c r="AD110" s="1">
        <f t="shared" si="111"/>
        <v>0.29</v>
      </c>
      <c r="AE110" s="26">
        <f t="shared" si="112"/>
        <v>17.9383333333333</v>
      </c>
      <c r="AF110" s="1">
        <f t="shared" si="113"/>
        <v>458351.708933579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-1.92887685046667</v>
      </c>
      <c r="E111" s="13">
        <f t="shared" si="114"/>
        <v>-8.65641416512903</v>
      </c>
      <c r="F111" s="9" t="s">
        <v>107</v>
      </c>
      <c r="G111" s="6">
        <v>5</v>
      </c>
      <c r="H111" s="11">
        <f t="shared" si="99"/>
        <v>-1.92887685046667</v>
      </c>
      <c r="I111" s="11">
        <f t="shared" si="100"/>
        <v>271.221123149533</v>
      </c>
      <c r="J111" s="11">
        <f t="shared" si="101"/>
        <v>0.0135241176340963</v>
      </c>
      <c r="K111" s="11">
        <f t="shared" si="102"/>
        <v>11.2298333333333</v>
      </c>
      <c r="L111" s="11">
        <f t="shared" si="103"/>
        <v>3.032055</v>
      </c>
      <c r="M111" s="6" t="s">
        <v>109</v>
      </c>
      <c r="N111" s="11">
        <f>(O110-P110)*$C$24/100</f>
        <v>11.39622925723</v>
      </c>
      <c r="O111" s="11">
        <f t="shared" si="115"/>
        <v>3.63185653985421</v>
      </c>
      <c r="P111" s="11">
        <f t="shared" si="104"/>
        <v>0.0491176550751504</v>
      </c>
      <c r="Q111" s="16">
        <f t="shared" si="105"/>
        <v>0.0142441199717936</v>
      </c>
      <c r="R111" s="11">
        <f t="shared" si="106"/>
        <v>0.87929595</v>
      </c>
      <c r="S111" s="17">
        <f t="shared" si="107"/>
        <v>0.0161994604567366</v>
      </c>
      <c r="T111" s="3">
        <v>0.27</v>
      </c>
      <c r="U111" s="18">
        <f t="shared" si="108"/>
        <v>0.00437385432331887</v>
      </c>
      <c r="V111" s="3">
        <v>180.9</v>
      </c>
      <c r="W111" s="20">
        <v>6</v>
      </c>
      <c r="X111" s="20">
        <v>3</v>
      </c>
      <c r="Y111" s="20">
        <v>0.3</v>
      </c>
      <c r="Z111" s="20">
        <v>6</v>
      </c>
      <c r="AA111" s="3">
        <v>30.2</v>
      </c>
      <c r="AB111" s="2">
        <f t="shared" si="109"/>
        <v>0.227249839895021</v>
      </c>
      <c r="AC111" s="25">
        <f t="shared" si="110"/>
        <v>11.2298333333333</v>
      </c>
      <c r="AD111" s="1">
        <f t="shared" si="111"/>
        <v>0.29</v>
      </c>
      <c r="AE111" s="26">
        <f t="shared" si="112"/>
        <v>17.9383333333333</v>
      </c>
      <c r="AF111" s="1">
        <f t="shared" si="113"/>
        <v>457782.289208584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2.13787679864516</v>
      </c>
      <c r="E112" s="13">
        <f t="shared" si="114"/>
        <v>-1.92887685046667</v>
      </c>
      <c r="F112" s="9" t="s">
        <v>109</v>
      </c>
      <c r="G112" s="6">
        <v>6</v>
      </c>
      <c r="H112" s="11">
        <f t="shared" si="99"/>
        <v>2.13787679864516</v>
      </c>
      <c r="I112" s="11">
        <f t="shared" si="100"/>
        <v>275.287876798645</v>
      </c>
      <c r="J112" s="11">
        <f t="shared" si="101"/>
        <v>0.0229843358332041</v>
      </c>
      <c r="K112" s="11">
        <f t="shared" si="102"/>
        <v>11.2298333333333</v>
      </c>
      <c r="L112" s="11">
        <f t="shared" si="103"/>
        <v>3.032055</v>
      </c>
      <c r="M112" s="6" t="s">
        <v>107</v>
      </c>
      <c r="N112" s="6"/>
      <c r="O112" s="11">
        <f t="shared" si="115"/>
        <v>6.61479388477906</v>
      </c>
      <c r="P112" s="11">
        <f t="shared" si="104"/>
        <v>0.152036644115186</v>
      </c>
      <c r="Q112" s="16">
        <f t="shared" si="105"/>
        <v>0.0440906267934041</v>
      </c>
      <c r="R112" s="11">
        <f t="shared" si="106"/>
        <v>0.87929595</v>
      </c>
      <c r="S112" s="17">
        <f t="shared" si="107"/>
        <v>0.0501431023234032</v>
      </c>
      <c r="T112" s="3">
        <v>0.27</v>
      </c>
      <c r="U112" s="18">
        <f t="shared" si="108"/>
        <v>0.0135386376273189</v>
      </c>
      <c r="V112" s="3">
        <v>180.9</v>
      </c>
      <c r="W112" s="20">
        <v>6</v>
      </c>
      <c r="X112" s="20">
        <v>3</v>
      </c>
      <c r="Y112" s="20">
        <v>0.3</v>
      </c>
      <c r="Z112" s="20">
        <v>6</v>
      </c>
      <c r="AA112" s="3">
        <v>30.2</v>
      </c>
      <c r="AB112" s="2">
        <f t="shared" si="109"/>
        <v>0.229030557290988</v>
      </c>
      <c r="AC112" s="25">
        <f t="shared" si="110"/>
        <v>11.2298333333333</v>
      </c>
      <c r="AD112" s="1">
        <f t="shared" si="111"/>
        <v>0.29</v>
      </c>
      <c r="AE112" s="26">
        <f t="shared" si="112"/>
        <v>17.9383333333333</v>
      </c>
      <c r="AF112" s="1">
        <f t="shared" si="113"/>
        <v>461369.446349535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6.27760239663333</v>
      </c>
      <c r="E113" s="13">
        <f t="shared" si="114"/>
        <v>2.13787679864516</v>
      </c>
      <c r="F113" s="9" t="s">
        <v>107</v>
      </c>
      <c r="G113" s="6">
        <v>7</v>
      </c>
      <c r="H113" s="11">
        <f t="shared" si="99"/>
        <v>6.27760239663333</v>
      </c>
      <c r="I113" s="11">
        <f t="shared" si="100"/>
        <v>279.427602396633</v>
      </c>
      <c r="J113" s="11">
        <f t="shared" si="101"/>
        <v>0.0388152224553755</v>
      </c>
      <c r="K113" s="11">
        <f t="shared" si="102"/>
        <v>11.2298333333333</v>
      </c>
      <c r="L113" s="11">
        <f t="shared" si="103"/>
        <v>3.032055</v>
      </c>
      <c r="M113" s="6" t="s">
        <v>107</v>
      </c>
      <c r="N113" s="6"/>
      <c r="O113" s="11">
        <f t="shared" si="115"/>
        <v>9.49481224066387</v>
      </c>
      <c r="P113" s="11">
        <f t="shared" si="104"/>
        <v>0.36854324929339</v>
      </c>
      <c r="Q113" s="16">
        <f t="shared" si="105"/>
        <v>0.106877542295083</v>
      </c>
      <c r="R113" s="11">
        <f t="shared" si="106"/>
        <v>0.87929595</v>
      </c>
      <c r="S113" s="17">
        <f t="shared" si="107"/>
        <v>0.121548998713213</v>
      </c>
      <c r="T113" s="3">
        <v>0.27</v>
      </c>
      <c r="U113" s="18">
        <f t="shared" si="108"/>
        <v>0.0328182296525674</v>
      </c>
      <c r="V113" s="3">
        <v>180.9</v>
      </c>
      <c r="W113" s="20">
        <v>6</v>
      </c>
      <c r="X113" s="20">
        <v>3</v>
      </c>
      <c r="Y113" s="20">
        <v>0.3</v>
      </c>
      <c r="Z113" s="20">
        <v>6</v>
      </c>
      <c r="AA113" s="3">
        <v>30.2</v>
      </c>
      <c r="AB113" s="2">
        <f t="shared" si="109"/>
        <v>0.232776582021494</v>
      </c>
      <c r="AC113" s="25">
        <f t="shared" si="110"/>
        <v>11.2298333333333</v>
      </c>
      <c r="AD113" s="1">
        <f t="shared" si="111"/>
        <v>0.29</v>
      </c>
      <c r="AE113" s="26">
        <f t="shared" si="112"/>
        <v>17.9383333333333</v>
      </c>
      <c r="AF113" s="1">
        <f t="shared" si="113"/>
        <v>468915.60689845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11.0527702854839</v>
      </c>
      <c r="E114" s="13">
        <f t="shared" si="114"/>
        <v>6.27760239663333</v>
      </c>
      <c r="F114" s="9" t="s">
        <v>107</v>
      </c>
      <c r="G114" s="6">
        <v>8</v>
      </c>
      <c r="H114" s="11">
        <f t="shared" si="99"/>
        <v>11.0527702854839</v>
      </c>
      <c r="I114" s="11">
        <f t="shared" si="100"/>
        <v>284.202770285484</v>
      </c>
      <c r="J114" s="11">
        <f t="shared" si="101"/>
        <v>0.0697059306658431</v>
      </c>
      <c r="K114" s="11">
        <f t="shared" si="102"/>
        <v>11.2298333333333</v>
      </c>
      <c r="L114" s="11">
        <f t="shared" si="103"/>
        <v>3.032055</v>
      </c>
      <c r="M114" s="6" t="s">
        <v>107</v>
      </c>
      <c r="N114" s="6"/>
      <c r="O114" s="11">
        <f t="shared" si="115"/>
        <v>12.1583239913705</v>
      </c>
      <c r="P114" s="11">
        <f t="shared" si="104"/>
        <v>0.847507289155328</v>
      </c>
      <c r="Q114" s="16">
        <f t="shared" si="105"/>
        <v>0.245777113855045</v>
      </c>
      <c r="R114" s="11">
        <f t="shared" si="106"/>
        <v>0.87929595</v>
      </c>
      <c r="S114" s="17">
        <f t="shared" si="107"/>
        <v>0.279515803359546</v>
      </c>
      <c r="T114" s="3">
        <v>0.27</v>
      </c>
      <c r="U114" s="18">
        <f t="shared" si="108"/>
        <v>0.0754692669070774</v>
      </c>
      <c r="V114" s="3">
        <v>180.9</v>
      </c>
      <c r="W114" s="20">
        <v>6</v>
      </c>
      <c r="X114" s="20">
        <v>3</v>
      </c>
      <c r="Y114" s="20">
        <v>0.3</v>
      </c>
      <c r="Z114" s="20">
        <v>6</v>
      </c>
      <c r="AA114" s="3">
        <v>30.2</v>
      </c>
      <c r="AB114" s="2">
        <f t="shared" si="109"/>
        <v>0.241063678560045</v>
      </c>
      <c r="AC114" s="25">
        <f t="shared" si="110"/>
        <v>11.2298333333333</v>
      </c>
      <c r="AD114" s="1">
        <f t="shared" si="111"/>
        <v>0.29</v>
      </c>
      <c r="AE114" s="26">
        <f t="shared" si="112"/>
        <v>17.9383333333333</v>
      </c>
      <c r="AF114" s="1">
        <f t="shared" si="113"/>
        <v>485609.506555598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9.82012290490323</v>
      </c>
      <c r="E115" s="13">
        <f t="shared" si="114"/>
        <v>11.0527702854839</v>
      </c>
      <c r="F115" s="9" t="s">
        <v>107</v>
      </c>
      <c r="G115" s="6">
        <v>9</v>
      </c>
      <c r="H115" s="11">
        <f t="shared" si="99"/>
        <v>9.82012290490323</v>
      </c>
      <c r="I115" s="11">
        <f t="shared" si="100"/>
        <v>282.970122904903</v>
      </c>
      <c r="J115" s="11">
        <f t="shared" si="101"/>
        <v>0.0600420550318036</v>
      </c>
      <c r="K115" s="11">
        <f t="shared" si="102"/>
        <v>11.2298333333333</v>
      </c>
      <c r="L115" s="11">
        <f t="shared" si="103"/>
        <v>3.032055</v>
      </c>
      <c r="M115" s="6" t="s">
        <v>107</v>
      </c>
      <c r="N115" s="6"/>
      <c r="O115" s="11">
        <f t="shared" si="115"/>
        <v>14.3428717022152</v>
      </c>
      <c r="P115" s="11">
        <f t="shared" si="104"/>
        <v>0.861175492058501</v>
      </c>
      <c r="Q115" s="16">
        <f t="shared" si="105"/>
        <v>0.249740892696965</v>
      </c>
      <c r="R115" s="11">
        <f t="shared" si="106"/>
        <v>0.87929595</v>
      </c>
      <c r="S115" s="17">
        <f t="shared" si="107"/>
        <v>0.284023704074794</v>
      </c>
      <c r="T115" s="3">
        <v>0.27</v>
      </c>
      <c r="U115" s="18">
        <f t="shared" si="108"/>
        <v>0.0766864001001945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09"/>
        <v>0.241300167539468</v>
      </c>
      <c r="AC115" s="25">
        <f t="shared" si="110"/>
        <v>11.2298333333333</v>
      </c>
      <c r="AD115" s="1">
        <f t="shared" si="111"/>
        <v>0.29</v>
      </c>
      <c r="AE115" s="26">
        <f t="shared" si="112"/>
        <v>17.9383333333333</v>
      </c>
      <c r="AF115" s="1">
        <f t="shared" si="113"/>
        <v>486085.900582642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5.6064405113</v>
      </c>
      <c r="E116" s="13">
        <f t="shared" si="114"/>
        <v>9.82012290490323</v>
      </c>
      <c r="F116" s="9" t="s">
        <v>107</v>
      </c>
      <c r="G116" s="6">
        <v>10</v>
      </c>
      <c r="H116" s="11">
        <f t="shared" si="99"/>
        <v>5.6064405113</v>
      </c>
      <c r="I116" s="11">
        <f t="shared" si="100"/>
        <v>278.7564405113</v>
      </c>
      <c r="J116" s="11">
        <f t="shared" si="101"/>
        <v>0.0356915882104671</v>
      </c>
      <c r="K116" s="11">
        <f t="shared" si="102"/>
        <v>11.2298333333333</v>
      </c>
      <c r="L116" s="11">
        <f t="shared" si="103"/>
        <v>3.032055</v>
      </c>
      <c r="M116" s="6" t="s">
        <v>107</v>
      </c>
      <c r="N116" s="6"/>
      <c r="O116" s="11">
        <f t="shared" si="115"/>
        <v>16.5137512101567</v>
      </c>
      <c r="P116" s="11">
        <f t="shared" si="104"/>
        <v>0.589402008003015</v>
      </c>
      <c r="Q116" s="16">
        <f t="shared" si="105"/>
        <v>0.170926582320874</v>
      </c>
      <c r="R116" s="11">
        <f t="shared" si="106"/>
        <v>0.87929595</v>
      </c>
      <c r="S116" s="17">
        <f t="shared" si="107"/>
        <v>0.194390275902982</v>
      </c>
      <c r="T116" s="3">
        <v>0.27</v>
      </c>
      <c r="U116" s="18">
        <f t="shared" si="108"/>
        <v>0.052485374493805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0.236597908264146</v>
      </c>
      <c r="AC116" s="25">
        <f t="shared" si="110"/>
        <v>11.2298333333333</v>
      </c>
      <c r="AD116" s="1">
        <f t="shared" si="111"/>
        <v>0.29</v>
      </c>
      <c r="AE116" s="26">
        <f t="shared" si="112"/>
        <v>17.9383333333333</v>
      </c>
      <c r="AF116" s="1">
        <f t="shared" si="113"/>
        <v>476613.458197189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-1.43602383767742</v>
      </c>
      <c r="E117" s="13">
        <f t="shared" si="114"/>
        <v>5.6064405113</v>
      </c>
      <c r="F117" s="9" t="s">
        <v>107</v>
      </c>
      <c r="G117" s="6">
        <v>11</v>
      </c>
      <c r="H117" s="11">
        <f t="shared" si="99"/>
        <v>-1.43602383767742</v>
      </c>
      <c r="I117" s="11">
        <f t="shared" si="100"/>
        <v>271.713976162323</v>
      </c>
      <c r="J117" s="11">
        <f t="shared" si="101"/>
        <v>0.0144340800278323</v>
      </c>
      <c r="K117" s="11">
        <f t="shared" si="102"/>
        <v>11.2298333333333</v>
      </c>
      <c r="L117" s="11">
        <f t="shared" si="103"/>
        <v>3.032055</v>
      </c>
      <c r="M117" s="6" t="s">
        <v>109</v>
      </c>
      <c r="N117" s="11">
        <f>(O116-P116)*$C$24/100</f>
        <v>15.128131742046</v>
      </c>
      <c r="O117" s="11">
        <f t="shared" si="115"/>
        <v>3.82827246010768</v>
      </c>
      <c r="P117" s="11">
        <f t="shared" si="104"/>
        <v>0.0552575910575408</v>
      </c>
      <c r="Q117" s="16">
        <f t="shared" si="105"/>
        <v>0.0160247014066868</v>
      </c>
      <c r="R117" s="11">
        <f t="shared" si="106"/>
        <v>0.87929595</v>
      </c>
      <c r="S117" s="17">
        <f t="shared" si="107"/>
        <v>0.0182244685724833</v>
      </c>
      <c r="T117" s="3">
        <v>0.27</v>
      </c>
      <c r="U117" s="18">
        <f t="shared" si="108"/>
        <v>0.00492060651457048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0.227356073845781</v>
      </c>
      <c r="AC117" s="25">
        <f t="shared" si="110"/>
        <v>11.2298333333333</v>
      </c>
      <c r="AD117" s="1">
        <f t="shared" si="111"/>
        <v>0.29</v>
      </c>
      <c r="AE117" s="26">
        <f t="shared" si="112"/>
        <v>17.9383333333333</v>
      </c>
      <c r="AF117" s="1">
        <f t="shared" si="113"/>
        <v>457996.291652736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-11.0220250411667</v>
      </c>
      <c r="E118" s="13">
        <f t="shared" si="114"/>
        <v>-1.43602383767742</v>
      </c>
      <c r="F118" s="9" t="s">
        <v>109</v>
      </c>
      <c r="G118" s="6">
        <v>12</v>
      </c>
      <c r="H118" s="11">
        <f t="shared" si="99"/>
        <v>-11.0220250411667</v>
      </c>
      <c r="I118" s="11">
        <f t="shared" si="100"/>
        <v>262.127974958833</v>
      </c>
      <c r="J118" s="11">
        <f t="shared" si="101"/>
        <v>0.00389276473616091</v>
      </c>
      <c r="K118" s="11">
        <f t="shared" si="102"/>
        <v>11.2298333333333</v>
      </c>
      <c r="L118" s="11">
        <f t="shared" si="103"/>
        <v>3.032055</v>
      </c>
      <c r="M118" s="6" t="s">
        <v>107</v>
      </c>
      <c r="N118" s="6"/>
      <c r="O118" s="11">
        <f t="shared" si="115"/>
        <v>6.80506986905014</v>
      </c>
      <c r="P118" s="11">
        <f t="shared" si="104"/>
        <v>0.0264905360133495</v>
      </c>
      <c r="Q118" s="16">
        <f t="shared" si="105"/>
        <v>0.00768225544387137</v>
      </c>
      <c r="R118" s="11">
        <f t="shared" si="106"/>
        <v>0.87929595</v>
      </c>
      <c r="S118" s="17">
        <f t="shared" si="107"/>
        <v>0.00873682568863347</v>
      </c>
      <c r="T118" s="3">
        <v>0.27</v>
      </c>
      <c r="U118" s="18">
        <f t="shared" si="108"/>
        <v>0.00235894293593104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0.226858342612451</v>
      </c>
      <c r="AC118" s="25">
        <f t="shared" si="110"/>
        <v>11.2298333333333</v>
      </c>
      <c r="AD118" s="1">
        <f t="shared" si="111"/>
        <v>0.29</v>
      </c>
      <c r="AE118" s="26">
        <f t="shared" si="112"/>
        <v>17.9383333333333</v>
      </c>
      <c r="AF118" s="1">
        <f t="shared" si="113"/>
        <v>456993.639490211</v>
      </c>
      <c r="AG118" s="1">
        <f>SUM(AF107:AF118)</f>
        <v>5580254.81956996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-12.3906981230645</v>
      </c>
      <c r="E119" s="13">
        <f t="shared" si="114"/>
        <v>-11.0220250411667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-11</v>
      </c>
      <c r="E123" s="9"/>
      <c r="F123" s="9"/>
      <c r="G123" s="6">
        <v>1</v>
      </c>
      <c r="H123" s="11">
        <f t="shared" ref="H123:H134" si="116">E124</f>
        <v>-11</v>
      </c>
      <c r="I123" s="11">
        <f t="shared" ref="I123:I134" si="117">H123+273.15</f>
        <v>262.15</v>
      </c>
      <c r="J123" s="11">
        <f t="shared" ref="J123:J134" si="118">EXP(($C$18*(I123-$C$16))/($C$19*I123*$C$16))</f>
        <v>0.00390493234587267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0.00203532883731575</v>
      </c>
      <c r="Q123" s="16">
        <f t="shared" ref="Q123:Q134" si="122">P123*$B$125</f>
        <v>0.000529185497702096</v>
      </c>
      <c r="R123" s="11">
        <f t="shared" ref="R123:R134" si="123">L123*$B$125</f>
        <v>0.1355172</v>
      </c>
      <c r="S123" s="17">
        <f t="shared" ref="S123:S134" si="124">Q123/R123</f>
        <v>0.00390493234587267</v>
      </c>
      <c r="T123" s="3">
        <v>0.01</v>
      </c>
      <c r="U123" s="18">
        <f t="shared" ref="U123:U134" si="125">S123*T123</f>
        <v>3.90493234587267e-5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0.00552904932345873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$E$10/12</f>
        <v>0.00833333333333333</v>
      </c>
      <c r="AX123" s="1">
        <f t="shared" ref="AX123:AX134" si="132">AW123*10000*AV123*0.67*AU123*AT123</f>
        <v>4.18348716328837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-14.4407068189355</v>
      </c>
      <c r="E124" s="13">
        <f t="shared" ref="E124:E135" si="133">D123</f>
        <v>-11</v>
      </c>
      <c r="F124" s="9" t="s">
        <v>107</v>
      </c>
      <c r="G124" s="6">
        <v>2</v>
      </c>
      <c r="H124" s="11">
        <f t="shared" si="116"/>
        <v>-14.4407068189355</v>
      </c>
      <c r="I124" s="11">
        <f t="shared" si="117"/>
        <v>258.709293181064</v>
      </c>
      <c r="J124" s="11">
        <f t="shared" si="118"/>
        <v>0.00238278353775087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1.04040467116268</v>
      </c>
      <c r="P124" s="11">
        <f t="shared" si="121"/>
        <v>0.00247905912304556</v>
      </c>
      <c r="Q124" s="16">
        <f t="shared" si="122"/>
        <v>0.000644555371991844</v>
      </c>
      <c r="R124" s="11">
        <f t="shared" si="123"/>
        <v>0.1355172</v>
      </c>
      <c r="S124" s="17">
        <f t="shared" si="124"/>
        <v>0.00475626246699197</v>
      </c>
      <c r="T124" s="3">
        <v>0.01</v>
      </c>
      <c r="U124" s="18">
        <f t="shared" si="125"/>
        <v>4.75626246699197e-5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0.00553756262466992</v>
      </c>
      <c r="AU124" s="25">
        <f t="shared" si="129"/>
        <v>52.122</v>
      </c>
      <c r="AV124" s="1">
        <f t="shared" si="130"/>
        <v>0.26</v>
      </c>
      <c r="AW124" s="2">
        <f t="shared" si="131"/>
        <v>0.00833333333333333</v>
      </c>
      <c r="AX124" s="1">
        <f t="shared" si="132"/>
        <v>4.18992864793621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-10.0548068766786</v>
      </c>
      <c r="E125" s="13">
        <f t="shared" si="133"/>
        <v>-14.4407068189355</v>
      </c>
      <c r="F125" s="9" t="s">
        <v>107</v>
      </c>
      <c r="G125" s="6">
        <v>3</v>
      </c>
      <c r="H125" s="11">
        <f t="shared" si="116"/>
        <v>-10.0548068766786</v>
      </c>
      <c r="I125" s="11">
        <f t="shared" si="117"/>
        <v>263.095193123321</v>
      </c>
      <c r="J125" s="11">
        <f t="shared" si="118"/>
        <v>0.00446235485141911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1.55914561203964</v>
      </c>
      <c r="P125" s="11">
        <f t="shared" si="121"/>
        <v>0.00695746098595389</v>
      </c>
      <c r="Q125" s="16">
        <f t="shared" si="122"/>
        <v>0.00180893985634801</v>
      </c>
      <c r="R125" s="11">
        <f t="shared" si="123"/>
        <v>0.1355172</v>
      </c>
      <c r="S125" s="17">
        <f t="shared" si="124"/>
        <v>0.013348415229565</v>
      </c>
      <c r="T125" s="3">
        <v>0.01</v>
      </c>
      <c r="U125" s="18">
        <f t="shared" si="125"/>
        <v>0.00013348415229565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0.00562348415229565</v>
      </c>
      <c r="AU125" s="25">
        <f t="shared" si="129"/>
        <v>52.122</v>
      </c>
      <c r="AV125" s="1">
        <f t="shared" si="130"/>
        <v>0.26</v>
      </c>
      <c r="AW125" s="2">
        <f t="shared" si="131"/>
        <v>0.00833333333333333</v>
      </c>
      <c r="AX125" s="1">
        <f t="shared" si="132"/>
        <v>4.25494011497943</v>
      </c>
    </row>
    <row r="126" s="1" customFormat="1" spans="1:50">
      <c r="A126" s="6"/>
      <c r="B126" s="6"/>
      <c r="C126" s="9">
        <v>3</v>
      </c>
      <c r="D126" s="12">
        <v>-8.65641416512903</v>
      </c>
      <c r="E126" s="13">
        <f t="shared" si="133"/>
        <v>-10.0548068766786</v>
      </c>
      <c r="F126" s="9" t="s">
        <v>107</v>
      </c>
      <c r="G126" s="6">
        <v>4</v>
      </c>
      <c r="H126" s="11">
        <f t="shared" si="116"/>
        <v>-8.65641416512903</v>
      </c>
      <c r="I126" s="11">
        <f t="shared" si="117"/>
        <v>264.493585834871</v>
      </c>
      <c r="J126" s="11">
        <f t="shared" si="118"/>
        <v>0.00542676554349043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2.07340815105369</v>
      </c>
      <c r="P126" s="11">
        <f t="shared" si="121"/>
        <v>0.0112518999117303</v>
      </c>
      <c r="Q126" s="16">
        <f t="shared" si="122"/>
        <v>0.00292549397704989</v>
      </c>
      <c r="R126" s="11">
        <f t="shared" si="123"/>
        <v>0.1355172</v>
      </c>
      <c r="S126" s="17">
        <f t="shared" si="124"/>
        <v>0.0215876211805578</v>
      </c>
      <c r="T126" s="3">
        <v>0.01</v>
      </c>
      <c r="U126" s="18">
        <f t="shared" si="125"/>
        <v>0.000215876211805578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0.00570587621180558</v>
      </c>
      <c r="AU126" s="25">
        <f t="shared" si="129"/>
        <v>52.122</v>
      </c>
      <c r="AV126" s="1">
        <f t="shared" si="130"/>
        <v>0.26</v>
      </c>
      <c r="AW126" s="2">
        <f t="shared" si="131"/>
        <v>0.00833333333333333</v>
      </c>
      <c r="AX126" s="1">
        <f t="shared" si="132"/>
        <v>4.31728105338529</v>
      </c>
    </row>
    <row r="127" s="1" customFormat="1" spans="1:50">
      <c r="A127" s="6"/>
      <c r="B127" s="6"/>
      <c r="C127" s="9">
        <v>4</v>
      </c>
      <c r="D127" s="12">
        <v>-1.92887685046667</v>
      </c>
      <c r="E127" s="13">
        <f t="shared" si="133"/>
        <v>-8.65641416512903</v>
      </c>
      <c r="F127" s="9" t="s">
        <v>107</v>
      </c>
      <c r="G127" s="6">
        <v>5</v>
      </c>
      <c r="H127" s="11">
        <f t="shared" si="116"/>
        <v>-1.92887685046667</v>
      </c>
      <c r="I127" s="11">
        <f t="shared" si="117"/>
        <v>271.221123149533</v>
      </c>
      <c r="J127" s="11">
        <f t="shared" si="118"/>
        <v>0.0135241176340963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1.95904843858486</v>
      </c>
      <c r="O127" s="11">
        <f t="shared" si="134"/>
        <v>0.624327812557098</v>
      </c>
      <c r="P127" s="11">
        <f t="shared" si="121"/>
        <v>0.00844348277926023</v>
      </c>
      <c r="Q127" s="16">
        <f t="shared" si="122"/>
        <v>0.00219530552260766</v>
      </c>
      <c r="R127" s="11">
        <f t="shared" si="123"/>
        <v>0.1355172</v>
      </c>
      <c r="S127" s="17">
        <f t="shared" si="124"/>
        <v>0.0161994604567366</v>
      </c>
      <c r="T127" s="3">
        <v>0.01</v>
      </c>
      <c r="U127" s="18">
        <f t="shared" si="125"/>
        <v>0.000161994604567366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0.001</v>
      </c>
      <c r="AF127" s="3">
        <v>0.49</v>
      </c>
      <c r="AG127" s="18">
        <f t="shared" si="126"/>
        <v>0.00049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0.00565199460456737</v>
      </c>
      <c r="AU127" s="25">
        <f t="shared" si="129"/>
        <v>52.122</v>
      </c>
      <c r="AV127" s="1">
        <f t="shared" si="130"/>
        <v>0.26</v>
      </c>
      <c r="AW127" s="2">
        <f t="shared" si="131"/>
        <v>0.00833333333333333</v>
      </c>
      <c r="AX127" s="1">
        <f t="shared" si="132"/>
        <v>4.27651219801226</v>
      </c>
    </row>
    <row r="128" s="1" customFormat="1" spans="1:50">
      <c r="A128" s="6"/>
      <c r="B128" s="6"/>
      <c r="C128" s="9">
        <v>5</v>
      </c>
      <c r="D128" s="12">
        <v>2.13787679864516</v>
      </c>
      <c r="E128" s="13">
        <f t="shared" si="133"/>
        <v>-1.92887685046667</v>
      </c>
      <c r="F128" s="9" t="s">
        <v>109</v>
      </c>
      <c r="G128" s="6">
        <v>6</v>
      </c>
      <c r="H128" s="11">
        <f t="shared" si="116"/>
        <v>2.13787679864516</v>
      </c>
      <c r="I128" s="11">
        <f t="shared" si="117"/>
        <v>275.287876798645</v>
      </c>
      <c r="J128" s="11">
        <f t="shared" si="118"/>
        <v>0.0229843358332041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1.13710432977784</v>
      </c>
      <c r="P128" s="11">
        <f t="shared" si="121"/>
        <v>0.0261355877930042</v>
      </c>
      <c r="Q128" s="16">
        <f t="shared" si="122"/>
        <v>0.0067952528261811</v>
      </c>
      <c r="R128" s="11">
        <f t="shared" si="123"/>
        <v>0.1355172</v>
      </c>
      <c r="S128" s="17">
        <f t="shared" si="124"/>
        <v>0.0501431023234032</v>
      </c>
      <c r="T128" s="3">
        <v>0.01</v>
      </c>
      <c r="U128" s="18">
        <f t="shared" si="125"/>
        <v>0.000501431023234032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0.001</v>
      </c>
      <c r="AF128" s="3">
        <v>0.49</v>
      </c>
      <c r="AG128" s="18">
        <f t="shared" si="126"/>
        <v>0.00049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0.00599143102323403</v>
      </c>
      <c r="AU128" s="25">
        <f t="shared" si="129"/>
        <v>52.122</v>
      </c>
      <c r="AV128" s="1">
        <f t="shared" si="130"/>
        <v>0.26</v>
      </c>
      <c r="AW128" s="2">
        <f t="shared" si="131"/>
        <v>0.00833333333333333</v>
      </c>
      <c r="AX128" s="1">
        <f t="shared" si="132"/>
        <v>4.53334258912844</v>
      </c>
    </row>
    <row r="129" s="1" customFormat="1" spans="1:50">
      <c r="A129" s="6"/>
      <c r="B129" s="6"/>
      <c r="C129" s="9">
        <v>6</v>
      </c>
      <c r="D129" s="12">
        <v>6.27760239663333</v>
      </c>
      <c r="E129" s="13">
        <f t="shared" si="133"/>
        <v>2.13787679864516</v>
      </c>
      <c r="F129" s="9" t="s">
        <v>107</v>
      </c>
      <c r="G129" s="6">
        <v>7</v>
      </c>
      <c r="H129" s="11">
        <f t="shared" si="116"/>
        <v>6.27760239663333</v>
      </c>
      <c r="I129" s="11">
        <f t="shared" si="117"/>
        <v>279.427602396633</v>
      </c>
      <c r="J129" s="11">
        <f t="shared" si="118"/>
        <v>0.0388152224553755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1.63218874198483</v>
      </c>
      <c r="P129" s="11">
        <f t="shared" si="121"/>
        <v>0.0633537691093008</v>
      </c>
      <c r="Q129" s="16">
        <f t="shared" si="122"/>
        <v>0.0164719799684182</v>
      </c>
      <c r="R129" s="11">
        <f t="shared" si="123"/>
        <v>0.1355172</v>
      </c>
      <c r="S129" s="17">
        <f t="shared" si="124"/>
        <v>0.121548998713213</v>
      </c>
      <c r="T129" s="3">
        <v>0.01</v>
      </c>
      <c r="U129" s="18">
        <f t="shared" si="125"/>
        <v>0.00121548998713213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0.001</v>
      </c>
      <c r="AF129" s="3">
        <v>0.49</v>
      </c>
      <c r="AG129" s="18">
        <f t="shared" si="126"/>
        <v>0.00049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</v>
      </c>
      <c r="AR129" s="3">
        <v>0.5</v>
      </c>
      <c r="AS129" s="3">
        <f t="shared" si="127"/>
        <v>0.005</v>
      </c>
      <c r="AT129" s="2">
        <f t="shared" si="128"/>
        <v>0.00670548998713213</v>
      </c>
      <c r="AU129" s="25">
        <f t="shared" si="129"/>
        <v>52.122</v>
      </c>
      <c r="AV129" s="1">
        <f t="shared" si="130"/>
        <v>0.26</v>
      </c>
      <c r="AW129" s="2">
        <f t="shared" si="131"/>
        <v>0.00833333333333333</v>
      </c>
      <c r="AX129" s="1">
        <f t="shared" si="132"/>
        <v>5.07362652123668</v>
      </c>
    </row>
    <row r="130" s="1" customFormat="1" spans="1:50">
      <c r="A130" s="6"/>
      <c r="B130" s="6"/>
      <c r="C130" s="9">
        <v>7</v>
      </c>
      <c r="D130" s="12">
        <v>11.0527702854839</v>
      </c>
      <c r="E130" s="13">
        <f t="shared" si="133"/>
        <v>6.27760239663333</v>
      </c>
      <c r="F130" s="9" t="s">
        <v>107</v>
      </c>
      <c r="G130" s="6">
        <v>8</v>
      </c>
      <c r="H130" s="11">
        <f t="shared" si="116"/>
        <v>11.0527702854839</v>
      </c>
      <c r="I130" s="11">
        <f t="shared" si="117"/>
        <v>284.202770285484</v>
      </c>
      <c r="J130" s="11">
        <f t="shared" si="118"/>
        <v>0.0697059306658431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2.09005497287553</v>
      </c>
      <c r="P130" s="11">
        <f t="shared" si="121"/>
        <v>0.145689227027062</v>
      </c>
      <c r="Q130" s="16">
        <f t="shared" si="122"/>
        <v>0.0378791990270362</v>
      </c>
      <c r="R130" s="11">
        <f t="shared" si="123"/>
        <v>0.1355172</v>
      </c>
      <c r="S130" s="17">
        <f t="shared" si="124"/>
        <v>0.279515803359546</v>
      </c>
      <c r="T130" s="3">
        <v>0.01</v>
      </c>
      <c r="U130" s="18">
        <f t="shared" si="125"/>
        <v>0.00279515803359546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0.001</v>
      </c>
      <c r="AF130" s="3">
        <v>0.49</v>
      </c>
      <c r="AG130" s="18">
        <f t="shared" si="126"/>
        <v>0.00049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</v>
      </c>
      <c r="AR130" s="3">
        <v>0.5</v>
      </c>
      <c r="AS130" s="3">
        <f t="shared" si="127"/>
        <v>0.005</v>
      </c>
      <c r="AT130" s="2">
        <f t="shared" si="128"/>
        <v>0.00828515803359546</v>
      </c>
      <c r="AU130" s="25">
        <f t="shared" si="129"/>
        <v>52.122</v>
      </c>
      <c r="AV130" s="1">
        <f t="shared" si="130"/>
        <v>0.26</v>
      </c>
      <c r="AW130" s="2">
        <f t="shared" si="131"/>
        <v>0.00833333333333333</v>
      </c>
      <c r="AX130" s="1">
        <f t="shared" si="132"/>
        <v>6.26886291867619</v>
      </c>
    </row>
    <row r="131" s="1" customFormat="1" spans="1:50">
      <c r="A131" s="6"/>
      <c r="B131" s="6"/>
      <c r="C131" s="9">
        <v>8</v>
      </c>
      <c r="D131" s="12">
        <v>9.82012290490323</v>
      </c>
      <c r="E131" s="13">
        <f t="shared" si="133"/>
        <v>11.0527702854839</v>
      </c>
      <c r="F131" s="9" t="s">
        <v>107</v>
      </c>
      <c r="G131" s="6">
        <v>9</v>
      </c>
      <c r="H131" s="11">
        <f t="shared" si="116"/>
        <v>9.82012290490323</v>
      </c>
      <c r="I131" s="11">
        <f t="shared" si="117"/>
        <v>282.970122904903</v>
      </c>
      <c r="J131" s="11">
        <f t="shared" si="118"/>
        <v>0.0600420550318036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2.46558574584847</v>
      </c>
      <c r="P131" s="11">
        <f t="shared" si="121"/>
        <v>0.148038835037864</v>
      </c>
      <c r="Q131" s="16">
        <f t="shared" si="122"/>
        <v>0.0384900971098447</v>
      </c>
      <c r="R131" s="11">
        <f t="shared" si="123"/>
        <v>0.1355172</v>
      </c>
      <c r="S131" s="17">
        <f t="shared" si="124"/>
        <v>0.284023704074794</v>
      </c>
      <c r="T131" s="3">
        <v>0.01</v>
      </c>
      <c r="U131" s="18">
        <f t="shared" si="125"/>
        <v>0.00284023704074794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6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0.00833023704074794</v>
      </c>
      <c r="AU131" s="25">
        <f t="shared" si="129"/>
        <v>52.122</v>
      </c>
      <c r="AV131" s="1">
        <f t="shared" si="130"/>
        <v>0.26</v>
      </c>
      <c r="AW131" s="2">
        <f t="shared" si="131"/>
        <v>0.00833333333333333</v>
      </c>
      <c r="AX131" s="1">
        <f t="shared" si="132"/>
        <v>6.30297139496633</v>
      </c>
    </row>
    <row r="132" s="1" customFormat="1" spans="1:50">
      <c r="A132" s="6"/>
      <c r="B132" s="6"/>
      <c r="C132" s="9">
        <v>9</v>
      </c>
      <c r="D132" s="12">
        <v>5.6064405113</v>
      </c>
      <c r="E132" s="13">
        <f t="shared" si="133"/>
        <v>9.82012290490323</v>
      </c>
      <c r="F132" s="9" t="s">
        <v>107</v>
      </c>
      <c r="G132" s="6">
        <v>10</v>
      </c>
      <c r="H132" s="11">
        <f t="shared" si="116"/>
        <v>5.6064405113</v>
      </c>
      <c r="I132" s="11">
        <f t="shared" si="117"/>
        <v>278.7564405113</v>
      </c>
      <c r="J132" s="11">
        <f t="shared" si="118"/>
        <v>0.0356915882104671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2.83876691081061</v>
      </c>
      <c r="P132" s="11">
        <f t="shared" si="121"/>
        <v>0.101320099606152</v>
      </c>
      <c r="Q132" s="16">
        <f t="shared" si="122"/>
        <v>0.0263432258975995</v>
      </c>
      <c r="R132" s="11">
        <f t="shared" si="123"/>
        <v>0.1355172</v>
      </c>
      <c r="S132" s="17">
        <f t="shared" si="124"/>
        <v>0.194390275902982</v>
      </c>
      <c r="T132" s="3">
        <v>0.01</v>
      </c>
      <c r="U132" s="18">
        <f t="shared" si="125"/>
        <v>0.00194390275902982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0.00743390275902982</v>
      </c>
      <c r="AU132" s="25">
        <f t="shared" si="129"/>
        <v>52.122</v>
      </c>
      <c r="AV132" s="1">
        <f t="shared" si="130"/>
        <v>0.26</v>
      </c>
      <c r="AW132" s="2">
        <f t="shared" si="131"/>
        <v>0.00833333333333333</v>
      </c>
      <c r="AX132" s="1">
        <f t="shared" si="132"/>
        <v>5.62477108561597</v>
      </c>
    </row>
    <row r="133" s="1" customFormat="1" spans="1:50">
      <c r="A133" s="6"/>
      <c r="B133" s="6"/>
      <c r="C133" s="9">
        <v>10</v>
      </c>
      <c r="D133" s="12">
        <v>-1.43602383767742</v>
      </c>
      <c r="E133" s="13">
        <f t="shared" si="133"/>
        <v>5.6064405113</v>
      </c>
      <c r="F133" s="9" t="s">
        <v>107</v>
      </c>
      <c r="G133" s="6">
        <v>11</v>
      </c>
      <c r="H133" s="11">
        <f t="shared" si="116"/>
        <v>-1.43602383767742</v>
      </c>
      <c r="I133" s="11">
        <f t="shared" si="117"/>
        <v>271.713976162323</v>
      </c>
      <c r="J133" s="11">
        <f t="shared" si="118"/>
        <v>0.0144340800278323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2.60057447064423</v>
      </c>
      <c r="O133" s="11">
        <f t="shared" si="134"/>
        <v>0.658092340560223</v>
      </c>
      <c r="P133" s="11">
        <f t="shared" si="121"/>
        <v>0.00949895750934972</v>
      </c>
      <c r="Q133" s="16">
        <f t="shared" si="122"/>
        <v>0.00246972895243093</v>
      </c>
      <c r="R133" s="11">
        <f t="shared" si="123"/>
        <v>0.1355172</v>
      </c>
      <c r="S133" s="17">
        <f t="shared" si="124"/>
        <v>0.0182244685724833</v>
      </c>
      <c r="T133" s="3">
        <v>0.01</v>
      </c>
      <c r="U133" s="18">
        <f t="shared" si="125"/>
        <v>0.000182244685724833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0.00567224468572483</v>
      </c>
      <c r="AU133" s="25">
        <f t="shared" si="129"/>
        <v>52.122</v>
      </c>
      <c r="AV133" s="1">
        <f t="shared" si="130"/>
        <v>0.26</v>
      </c>
      <c r="AW133" s="2">
        <f t="shared" si="131"/>
        <v>0.00833333333333333</v>
      </c>
      <c r="AX133" s="1">
        <f t="shared" si="132"/>
        <v>4.29183417284406</v>
      </c>
    </row>
    <row r="134" s="1" customFormat="1" spans="1:51">
      <c r="A134" s="6"/>
      <c r="B134" s="6"/>
      <c r="C134" s="9">
        <v>11</v>
      </c>
      <c r="D134" s="12">
        <v>-11.0220250411667</v>
      </c>
      <c r="E134" s="13">
        <f t="shared" si="133"/>
        <v>-1.43602383767742</v>
      </c>
      <c r="F134" s="9" t="s">
        <v>109</v>
      </c>
      <c r="G134" s="6">
        <v>12</v>
      </c>
      <c r="H134" s="11">
        <f t="shared" si="116"/>
        <v>-11.0220250411667</v>
      </c>
      <c r="I134" s="11">
        <f t="shared" si="117"/>
        <v>262.127974958833</v>
      </c>
      <c r="J134" s="11">
        <f t="shared" si="118"/>
        <v>0.00389276473616091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1.16981338305087</v>
      </c>
      <c r="P134" s="11">
        <f t="shared" si="121"/>
        <v>0.00455380828542953</v>
      </c>
      <c r="Q134" s="16">
        <f t="shared" si="122"/>
        <v>0.00118399015421168</v>
      </c>
      <c r="R134" s="11">
        <f t="shared" si="123"/>
        <v>0.1355172</v>
      </c>
      <c r="S134" s="17">
        <f t="shared" si="124"/>
        <v>0.00873682568863346</v>
      </c>
      <c r="T134" s="3">
        <v>0.01</v>
      </c>
      <c r="U134" s="18">
        <f t="shared" si="125"/>
        <v>8.73682568863347e-5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0.00557736825688633</v>
      </c>
      <c r="AU134" s="25">
        <f t="shared" si="129"/>
        <v>52.122</v>
      </c>
      <c r="AV134" s="1">
        <f t="shared" si="130"/>
        <v>0.26</v>
      </c>
      <c r="AW134" s="2">
        <f t="shared" si="131"/>
        <v>0.00833333333333333</v>
      </c>
      <c r="AX134" s="1">
        <f t="shared" si="132"/>
        <v>4.22004708994348</v>
      </c>
      <c r="AY134" s="1">
        <f>SUM(AX123:AX134)</f>
        <v>57.5376049500127</v>
      </c>
    </row>
    <row r="135" s="1" customFormat="1" spans="1:46">
      <c r="A135" s="6"/>
      <c r="B135" s="6"/>
      <c r="C135" s="9">
        <v>12</v>
      </c>
      <c r="D135" s="12">
        <v>-12.3906981230645</v>
      </c>
      <c r="E135" s="13">
        <f t="shared" si="133"/>
        <v>-11.0220250411667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-11</v>
      </c>
      <c r="E139" s="9"/>
      <c r="F139" s="9"/>
      <c r="G139" s="6">
        <v>1</v>
      </c>
      <c r="H139" s="11">
        <f t="shared" ref="H139:H150" si="135">E140</f>
        <v>-11</v>
      </c>
      <c r="I139" s="11">
        <f t="shared" ref="I139:I150" si="136">H139+273.15</f>
        <v>262.15</v>
      </c>
      <c r="J139" s="11">
        <f t="shared" ref="J139:J150" si="137">EXP(($C$18*(I139-$C$16))/($C$19*I139*$C$16))</f>
        <v>0.00390493234587267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0.00111173423886995</v>
      </c>
      <c r="Q139" s="16">
        <f t="shared" ref="Q139:Q150" si="141">P139*$B$125</f>
        <v>0.000289050902106187</v>
      </c>
      <c r="R139" s="11">
        <f t="shared" ref="R139:R150" si="142">L139*$B$125</f>
        <v>0.074022</v>
      </c>
      <c r="S139" s="17">
        <f t="shared" ref="S139:S150" si="143">Q139/R139</f>
        <v>0.00390493234587267</v>
      </c>
      <c r="T139" s="3">
        <v>0.01</v>
      </c>
      <c r="U139" s="18">
        <f t="shared" ref="U139:U150" si="144">S139*T139</f>
        <v>3.90493234587267e-5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0.00552904932345873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$E$11/12</f>
        <v>0.341666666666667</v>
      </c>
      <c r="AX139" s="1">
        <f t="shared" ref="AX139:AX150" si="151">AW139*10000*AV139*0.67*AU139*AT139</f>
        <v>93.6890192450714</v>
      </c>
      <c r="AZ139" s="2">
        <f t="shared" ref="AZ139:AZ150" si="152">$E$12/12</f>
        <v>0.383333333333333</v>
      </c>
      <c r="BA139" s="1">
        <f t="shared" ref="BA139:BA150" si="153">AZ139*10000*AV139*0.67*AU139*AT139</f>
        <v>105.114509396909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-14.4407068189355</v>
      </c>
      <c r="E140" s="13">
        <f t="shared" ref="E140:E151" si="154">D139</f>
        <v>-11</v>
      </c>
      <c r="F140" s="9" t="s">
        <v>107</v>
      </c>
      <c r="G140" s="6">
        <v>2</v>
      </c>
      <c r="H140" s="11">
        <f t="shared" si="135"/>
        <v>-14.4407068189355</v>
      </c>
      <c r="I140" s="11">
        <f t="shared" si="136"/>
        <v>258.709293181064</v>
      </c>
      <c r="J140" s="11">
        <f t="shared" si="137"/>
        <v>0.00238278353775087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0.56828826576113</v>
      </c>
      <c r="P140" s="11">
        <f t="shared" si="140"/>
        <v>0.00135410792435261</v>
      </c>
      <c r="Q140" s="16">
        <f t="shared" si="141"/>
        <v>0.00035206806033168</v>
      </c>
      <c r="R140" s="11">
        <f t="shared" si="142"/>
        <v>0.074022</v>
      </c>
      <c r="S140" s="17">
        <f t="shared" si="143"/>
        <v>0.00475626246699197</v>
      </c>
      <c r="T140" s="3">
        <v>0.01</v>
      </c>
      <c r="U140" s="18">
        <f t="shared" si="144"/>
        <v>4.75626246699197e-5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0.00553756262466992</v>
      </c>
      <c r="AU140" s="25">
        <f t="shared" si="148"/>
        <v>28.47</v>
      </c>
      <c r="AV140" s="1">
        <f t="shared" si="149"/>
        <v>0.26</v>
      </c>
      <c r="AW140" s="2">
        <f t="shared" si="150"/>
        <v>0.341666666666667</v>
      </c>
      <c r="AX140" s="1">
        <f t="shared" si="151"/>
        <v>93.8332760231093</v>
      </c>
      <c r="AZ140" s="2">
        <f t="shared" si="152"/>
        <v>0.383333333333333</v>
      </c>
      <c r="BA140" s="1">
        <f t="shared" si="153"/>
        <v>105.276358464952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-10.0548068766786</v>
      </c>
      <c r="E141" s="13">
        <f t="shared" si="154"/>
        <v>-14.4407068189355</v>
      </c>
      <c r="F141" s="9" t="s">
        <v>107</v>
      </c>
      <c r="G141" s="6">
        <v>3</v>
      </c>
      <c r="H141" s="11">
        <f t="shared" si="135"/>
        <v>-10.0548068766786</v>
      </c>
      <c r="I141" s="11">
        <f t="shared" si="136"/>
        <v>263.095193123321</v>
      </c>
      <c r="J141" s="11">
        <f t="shared" si="137"/>
        <v>0.00446235485141911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0.851634157836777</v>
      </c>
      <c r="P141" s="11">
        <f t="shared" si="140"/>
        <v>0.00380029381585717</v>
      </c>
      <c r="Q141" s="16">
        <f t="shared" si="141"/>
        <v>0.000988076392122864</v>
      </c>
      <c r="R141" s="11">
        <f t="shared" si="142"/>
        <v>0.074022</v>
      </c>
      <c r="S141" s="17">
        <f t="shared" si="143"/>
        <v>0.013348415229565</v>
      </c>
      <c r="T141" s="3">
        <v>0.01</v>
      </c>
      <c r="U141" s="18">
        <f t="shared" si="144"/>
        <v>0.00013348415229565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0.00562348415229565</v>
      </c>
      <c r="AU141" s="25">
        <f t="shared" si="148"/>
        <v>28.47</v>
      </c>
      <c r="AV141" s="1">
        <f t="shared" si="149"/>
        <v>0.26</v>
      </c>
      <c r="AW141" s="2">
        <f t="shared" si="150"/>
        <v>0.341666666666667</v>
      </c>
      <c r="AX141" s="1">
        <f t="shared" si="151"/>
        <v>95.2892050959679</v>
      </c>
      <c r="AZ141" s="2">
        <f t="shared" si="152"/>
        <v>0.383333333333333</v>
      </c>
      <c r="BA141" s="1">
        <f t="shared" si="153"/>
        <v>106.909839863769</v>
      </c>
    </row>
    <row r="142" s="1" customFormat="1" spans="1:53">
      <c r="A142" s="6"/>
      <c r="B142" s="6"/>
      <c r="C142" s="9">
        <v>3</v>
      </c>
      <c r="D142" s="12">
        <v>-8.65641416512903</v>
      </c>
      <c r="E142" s="13">
        <f t="shared" si="154"/>
        <v>-10.0548068766786</v>
      </c>
      <c r="F142" s="9" t="s">
        <v>107</v>
      </c>
      <c r="G142" s="6">
        <v>4</v>
      </c>
      <c r="H142" s="11">
        <f t="shared" si="135"/>
        <v>-8.65641416512903</v>
      </c>
      <c r="I142" s="11">
        <f t="shared" si="136"/>
        <v>264.493585834871</v>
      </c>
      <c r="J142" s="11">
        <f t="shared" si="137"/>
        <v>0.00542676554349043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1.13253386402092</v>
      </c>
      <c r="P142" s="11">
        <f t="shared" si="140"/>
        <v>0.0061459957501048</v>
      </c>
      <c r="Q142" s="16">
        <f t="shared" si="141"/>
        <v>0.00159795889502725</v>
      </c>
      <c r="R142" s="11">
        <f t="shared" si="142"/>
        <v>0.074022</v>
      </c>
      <c r="S142" s="17">
        <f t="shared" si="143"/>
        <v>0.0215876211805578</v>
      </c>
      <c r="T142" s="3">
        <v>0.01</v>
      </c>
      <c r="U142" s="18">
        <f t="shared" si="144"/>
        <v>0.000215876211805578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0.00570587621180558</v>
      </c>
      <c r="AU142" s="25">
        <f t="shared" si="148"/>
        <v>28.47</v>
      </c>
      <c r="AV142" s="1">
        <f t="shared" si="149"/>
        <v>0.26</v>
      </c>
      <c r="AW142" s="2">
        <f t="shared" si="150"/>
        <v>0.341666666666667</v>
      </c>
      <c r="AX142" s="1">
        <f t="shared" si="151"/>
        <v>96.6853277921999</v>
      </c>
      <c r="AZ142" s="2">
        <f t="shared" si="152"/>
        <v>0.383333333333333</v>
      </c>
      <c r="BA142" s="1">
        <f t="shared" si="153"/>
        <v>108.476221425395</v>
      </c>
    </row>
    <row r="143" s="1" customFormat="1" spans="1:53">
      <c r="A143" s="6"/>
      <c r="B143" s="6"/>
      <c r="C143" s="9">
        <v>4</v>
      </c>
      <c r="D143" s="12">
        <v>-1.92887685046667</v>
      </c>
      <c r="E143" s="13">
        <f t="shared" si="154"/>
        <v>-8.65641416512903</v>
      </c>
      <c r="F143" s="9" t="s">
        <v>107</v>
      </c>
      <c r="G143" s="6">
        <v>5</v>
      </c>
      <c r="H143" s="11">
        <f t="shared" si="135"/>
        <v>-1.92887685046667</v>
      </c>
      <c r="I143" s="11">
        <f t="shared" si="136"/>
        <v>271.221123149533</v>
      </c>
      <c r="J143" s="11">
        <f t="shared" si="137"/>
        <v>0.0135241176340963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1.07006847485727</v>
      </c>
      <c r="O143" s="11">
        <f t="shared" si="155"/>
        <v>0.341019393413541</v>
      </c>
      <c r="P143" s="11">
        <f t="shared" si="140"/>
        <v>0.0046119863920329</v>
      </c>
      <c r="Q143" s="16">
        <f t="shared" si="141"/>
        <v>0.00119911646192855</v>
      </c>
      <c r="R143" s="11">
        <f t="shared" si="142"/>
        <v>0.074022</v>
      </c>
      <c r="S143" s="17">
        <f t="shared" si="143"/>
        <v>0.0161994604567366</v>
      </c>
      <c r="T143" s="3">
        <v>0.01</v>
      </c>
      <c r="U143" s="18">
        <f t="shared" si="144"/>
        <v>0.000161994604567366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0.001</v>
      </c>
      <c r="AF143" s="3">
        <v>0.49</v>
      </c>
      <c r="AG143" s="18">
        <f t="shared" si="145"/>
        <v>0.00049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0.00565199460456737</v>
      </c>
      <c r="AU143" s="25">
        <f t="shared" si="148"/>
        <v>28.47</v>
      </c>
      <c r="AV143" s="1">
        <f t="shared" si="149"/>
        <v>0.26</v>
      </c>
      <c r="AW143" s="2">
        <f t="shared" si="150"/>
        <v>0.341666666666667</v>
      </c>
      <c r="AX143" s="1">
        <f t="shared" si="151"/>
        <v>95.7723109890981</v>
      </c>
      <c r="AZ143" s="2">
        <f t="shared" si="152"/>
        <v>0.383333333333333</v>
      </c>
      <c r="BA143" s="1">
        <f t="shared" si="153"/>
        <v>107.45186110972</v>
      </c>
    </row>
    <row r="144" s="1" customFormat="1" spans="1:53">
      <c r="A144" s="6"/>
      <c r="B144" s="6"/>
      <c r="C144" s="9">
        <v>5</v>
      </c>
      <c r="D144" s="12">
        <v>2.13787679864516</v>
      </c>
      <c r="E144" s="13">
        <f t="shared" si="154"/>
        <v>-1.92887685046667</v>
      </c>
      <c r="F144" s="9" t="s">
        <v>109</v>
      </c>
      <c r="G144" s="6">
        <v>6</v>
      </c>
      <c r="H144" s="11">
        <f t="shared" si="135"/>
        <v>2.13787679864516</v>
      </c>
      <c r="I144" s="11">
        <f t="shared" si="136"/>
        <v>275.287876798645</v>
      </c>
      <c r="J144" s="11">
        <f t="shared" si="137"/>
        <v>0.0229843358332041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0.621107407021508</v>
      </c>
      <c r="P144" s="11">
        <f t="shared" si="140"/>
        <v>0.0142757412314729</v>
      </c>
      <c r="Q144" s="16">
        <f t="shared" si="141"/>
        <v>0.00371169272018295</v>
      </c>
      <c r="R144" s="11">
        <f t="shared" si="142"/>
        <v>0.074022</v>
      </c>
      <c r="S144" s="17">
        <f t="shared" si="143"/>
        <v>0.0501431023234032</v>
      </c>
      <c r="T144" s="3">
        <v>0.01</v>
      </c>
      <c r="U144" s="18">
        <f t="shared" si="144"/>
        <v>0.000501431023234032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0.001</v>
      </c>
      <c r="AF144" s="3">
        <v>0.49</v>
      </c>
      <c r="AG144" s="18">
        <f t="shared" si="145"/>
        <v>0.00049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0.00599143102323403</v>
      </c>
      <c r="AU144" s="25">
        <f t="shared" si="148"/>
        <v>28.47</v>
      </c>
      <c r="AV144" s="1">
        <f t="shared" si="149"/>
        <v>0.26</v>
      </c>
      <c r="AW144" s="2">
        <f t="shared" si="150"/>
        <v>0.341666666666667</v>
      </c>
      <c r="AX144" s="1">
        <f t="shared" si="151"/>
        <v>101.524016806952</v>
      </c>
      <c r="AZ144" s="2">
        <f t="shared" si="152"/>
        <v>0.383333333333333</v>
      </c>
      <c r="BA144" s="1">
        <f t="shared" si="153"/>
        <v>113.904994466337</v>
      </c>
    </row>
    <row r="145" s="1" customFormat="1" spans="1:53">
      <c r="A145" s="6"/>
      <c r="B145" s="6"/>
      <c r="C145" s="9">
        <v>6</v>
      </c>
      <c r="D145" s="12">
        <v>6.27760239663333</v>
      </c>
      <c r="E145" s="13">
        <f t="shared" si="154"/>
        <v>2.13787679864516</v>
      </c>
      <c r="F145" s="9" t="s">
        <v>107</v>
      </c>
      <c r="G145" s="6">
        <v>7</v>
      </c>
      <c r="H145" s="11">
        <f t="shared" si="135"/>
        <v>6.27760239663333</v>
      </c>
      <c r="I145" s="11">
        <f t="shared" si="136"/>
        <v>279.427602396633</v>
      </c>
      <c r="J145" s="11">
        <f t="shared" si="137"/>
        <v>0.0388152224553755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0.891531665790035</v>
      </c>
      <c r="P145" s="11">
        <f t="shared" si="140"/>
        <v>0.0346049999336517</v>
      </c>
      <c r="Q145" s="16">
        <f t="shared" si="141"/>
        <v>0.00899729998274944</v>
      </c>
      <c r="R145" s="11">
        <f t="shared" si="142"/>
        <v>0.074022</v>
      </c>
      <c r="S145" s="17">
        <f t="shared" si="143"/>
        <v>0.121548998713213</v>
      </c>
      <c r="T145" s="3">
        <v>0.01</v>
      </c>
      <c r="U145" s="18">
        <f t="shared" si="144"/>
        <v>0.00121548998713213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0.001</v>
      </c>
      <c r="AF145" s="3">
        <v>0.49</v>
      </c>
      <c r="AG145" s="18">
        <f t="shared" si="145"/>
        <v>0.00049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</v>
      </c>
      <c r="AR145" s="3">
        <v>0.5</v>
      </c>
      <c r="AS145" s="3">
        <f t="shared" si="146"/>
        <v>0.005</v>
      </c>
      <c r="AT145" s="2">
        <f t="shared" si="147"/>
        <v>0.00670548998713213</v>
      </c>
      <c r="AU145" s="25">
        <f t="shared" si="148"/>
        <v>28.47</v>
      </c>
      <c r="AV145" s="1">
        <f t="shared" si="149"/>
        <v>0.26</v>
      </c>
      <c r="AW145" s="2">
        <f t="shared" si="150"/>
        <v>0.341666666666667</v>
      </c>
      <c r="AX145" s="1">
        <f t="shared" si="151"/>
        <v>113.623652765511</v>
      </c>
      <c r="AZ145" s="2">
        <f t="shared" si="152"/>
        <v>0.383333333333333</v>
      </c>
      <c r="BA145" s="1">
        <f t="shared" si="153"/>
        <v>127.480195785695</v>
      </c>
    </row>
    <row r="146" s="1" customFormat="1" spans="1:53">
      <c r="A146" s="6"/>
      <c r="B146" s="6"/>
      <c r="C146" s="9">
        <v>7</v>
      </c>
      <c r="D146" s="12">
        <v>11.0527702854839</v>
      </c>
      <c r="E146" s="13">
        <f t="shared" si="154"/>
        <v>6.27760239663333</v>
      </c>
      <c r="F146" s="9" t="s">
        <v>107</v>
      </c>
      <c r="G146" s="6">
        <v>8</v>
      </c>
      <c r="H146" s="11">
        <f t="shared" si="135"/>
        <v>11.0527702854839</v>
      </c>
      <c r="I146" s="11">
        <f t="shared" si="136"/>
        <v>284.202770285484</v>
      </c>
      <c r="J146" s="11">
        <f t="shared" si="137"/>
        <v>0.0697059306658431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1.14162666585638</v>
      </c>
      <c r="P146" s="11">
        <f t="shared" si="140"/>
        <v>0.0795781492164627</v>
      </c>
      <c r="Q146" s="16">
        <f t="shared" si="141"/>
        <v>0.0206903187962803</v>
      </c>
      <c r="R146" s="11">
        <f t="shared" si="142"/>
        <v>0.074022</v>
      </c>
      <c r="S146" s="17">
        <f t="shared" si="143"/>
        <v>0.279515803359546</v>
      </c>
      <c r="T146" s="3">
        <v>0.01</v>
      </c>
      <c r="U146" s="18">
        <f t="shared" si="144"/>
        <v>0.00279515803359546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0.001</v>
      </c>
      <c r="AF146" s="3">
        <v>0.49</v>
      </c>
      <c r="AG146" s="18">
        <f t="shared" si="145"/>
        <v>0.00049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</v>
      </c>
      <c r="AR146" s="3">
        <v>0.5</v>
      </c>
      <c r="AS146" s="3">
        <f t="shared" si="146"/>
        <v>0.005</v>
      </c>
      <c r="AT146" s="2">
        <f t="shared" si="147"/>
        <v>0.00828515803359546</v>
      </c>
      <c r="AU146" s="25">
        <f t="shared" si="148"/>
        <v>28.47</v>
      </c>
      <c r="AV146" s="1">
        <f t="shared" si="149"/>
        <v>0.26</v>
      </c>
      <c r="AW146" s="2">
        <f t="shared" si="150"/>
        <v>0.341666666666667</v>
      </c>
      <c r="AX146" s="1">
        <f t="shared" si="151"/>
        <v>140.390921666152</v>
      </c>
      <c r="AZ146" s="2">
        <f t="shared" si="152"/>
        <v>0.383333333333333</v>
      </c>
      <c r="BA146" s="1">
        <f t="shared" si="153"/>
        <v>157.51176577178</v>
      </c>
    </row>
    <row r="147" s="1" customFormat="1" spans="1:53">
      <c r="A147" s="6"/>
      <c r="B147" s="6"/>
      <c r="C147" s="9">
        <v>8</v>
      </c>
      <c r="D147" s="12">
        <v>9.82012290490323</v>
      </c>
      <c r="E147" s="13">
        <f t="shared" si="154"/>
        <v>11.0527702854839</v>
      </c>
      <c r="F147" s="9" t="s">
        <v>107</v>
      </c>
      <c r="G147" s="6">
        <v>9</v>
      </c>
      <c r="H147" s="11">
        <f t="shared" si="135"/>
        <v>9.82012290490323</v>
      </c>
      <c r="I147" s="11">
        <f t="shared" si="136"/>
        <v>282.970122904903</v>
      </c>
      <c r="J147" s="11">
        <f t="shared" si="137"/>
        <v>0.0600420550318036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1.34674851663992</v>
      </c>
      <c r="P147" s="11">
        <f t="shared" si="140"/>
        <v>0.080861548550094</v>
      </c>
      <c r="Q147" s="16">
        <f t="shared" si="141"/>
        <v>0.0210240026230244</v>
      </c>
      <c r="R147" s="11">
        <f t="shared" si="142"/>
        <v>0.074022</v>
      </c>
      <c r="S147" s="17">
        <f t="shared" si="143"/>
        <v>0.284023704074794</v>
      </c>
      <c r="T147" s="3">
        <v>0.01</v>
      </c>
      <c r="U147" s="18">
        <f t="shared" si="144"/>
        <v>0.00284023704074794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0.001</v>
      </c>
      <c r="AF147" s="3">
        <v>0.49</v>
      </c>
      <c r="AG147" s="18">
        <f t="shared" si="145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0.00833023704074794</v>
      </c>
      <c r="AU147" s="25">
        <f t="shared" si="148"/>
        <v>28.47</v>
      </c>
      <c r="AV147" s="1">
        <f t="shared" si="149"/>
        <v>0.26</v>
      </c>
      <c r="AW147" s="2">
        <f t="shared" si="150"/>
        <v>0.341666666666667</v>
      </c>
      <c r="AX147" s="1">
        <f t="shared" si="151"/>
        <v>141.15477955954</v>
      </c>
      <c r="AZ147" s="2">
        <f t="shared" si="152"/>
        <v>0.383333333333333</v>
      </c>
      <c r="BA147" s="1">
        <f t="shared" si="153"/>
        <v>158.368777066801</v>
      </c>
    </row>
    <row r="148" s="1" customFormat="1" spans="1:53">
      <c r="A148" s="6"/>
      <c r="B148" s="6"/>
      <c r="C148" s="9">
        <v>9</v>
      </c>
      <c r="D148" s="12">
        <v>5.6064405113</v>
      </c>
      <c r="E148" s="13">
        <f t="shared" si="154"/>
        <v>9.82012290490323</v>
      </c>
      <c r="F148" s="9" t="s">
        <v>107</v>
      </c>
      <c r="G148" s="6">
        <v>10</v>
      </c>
      <c r="H148" s="11">
        <f t="shared" si="135"/>
        <v>5.6064405113</v>
      </c>
      <c r="I148" s="11">
        <f t="shared" si="136"/>
        <v>278.7564405113</v>
      </c>
      <c r="J148" s="11">
        <f t="shared" si="137"/>
        <v>0.0356915882104671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1.55058696808983</v>
      </c>
      <c r="P148" s="11">
        <f t="shared" si="140"/>
        <v>0.0553429115495788</v>
      </c>
      <c r="Q148" s="16">
        <f t="shared" si="141"/>
        <v>0.0143891570028905</v>
      </c>
      <c r="R148" s="11">
        <f t="shared" si="142"/>
        <v>0.074022</v>
      </c>
      <c r="S148" s="17">
        <f t="shared" si="143"/>
        <v>0.194390275902982</v>
      </c>
      <c r="T148" s="3">
        <v>0.01</v>
      </c>
      <c r="U148" s="18">
        <f t="shared" si="144"/>
        <v>0.00194390275902982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0.00743390275902982</v>
      </c>
      <c r="AU148" s="25">
        <f t="shared" si="148"/>
        <v>28.47</v>
      </c>
      <c r="AV148" s="1">
        <f t="shared" si="149"/>
        <v>0.26</v>
      </c>
      <c r="AW148" s="2">
        <f t="shared" si="150"/>
        <v>0.341666666666667</v>
      </c>
      <c r="AX148" s="1">
        <f t="shared" si="151"/>
        <v>125.96651212745</v>
      </c>
      <c r="AZ148" s="2">
        <f t="shared" si="152"/>
        <v>0.383333333333333</v>
      </c>
      <c r="BA148" s="1">
        <f t="shared" si="153"/>
        <v>141.32828189909</v>
      </c>
    </row>
    <row r="149" s="1" customFormat="1" spans="1:53">
      <c r="A149" s="6"/>
      <c r="B149" s="6"/>
      <c r="C149" s="9">
        <v>10</v>
      </c>
      <c r="D149" s="12">
        <v>-1.43602383767742</v>
      </c>
      <c r="E149" s="13">
        <f t="shared" si="154"/>
        <v>5.6064405113</v>
      </c>
      <c r="F149" s="9" t="s">
        <v>107</v>
      </c>
      <c r="G149" s="6">
        <v>11</v>
      </c>
      <c r="H149" s="11">
        <f t="shared" si="135"/>
        <v>-1.43602383767742</v>
      </c>
      <c r="I149" s="11">
        <f t="shared" si="136"/>
        <v>271.713976162323</v>
      </c>
      <c r="J149" s="11">
        <f t="shared" si="137"/>
        <v>0.0144340800278323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1.42048185371324</v>
      </c>
      <c r="O149" s="11">
        <f t="shared" si="155"/>
        <v>0.359462202827012</v>
      </c>
      <c r="P149" s="11">
        <f t="shared" si="140"/>
        <v>0.00518850620258599</v>
      </c>
      <c r="Q149" s="16">
        <f t="shared" si="141"/>
        <v>0.00134901161267236</v>
      </c>
      <c r="R149" s="11">
        <f t="shared" si="142"/>
        <v>0.074022</v>
      </c>
      <c r="S149" s="17">
        <f t="shared" si="143"/>
        <v>0.0182244685724833</v>
      </c>
      <c r="T149" s="3">
        <v>0.01</v>
      </c>
      <c r="U149" s="18">
        <f t="shared" si="144"/>
        <v>0.000182244685724833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0.00567224468572483</v>
      </c>
      <c r="AU149" s="25">
        <f t="shared" si="148"/>
        <v>28.47</v>
      </c>
      <c r="AV149" s="1">
        <f t="shared" si="149"/>
        <v>0.26</v>
      </c>
      <c r="AW149" s="2">
        <f t="shared" si="150"/>
        <v>0.341666666666667</v>
      </c>
      <c r="AX149" s="1">
        <f t="shared" si="151"/>
        <v>96.1154459716758</v>
      </c>
      <c r="AZ149" s="2">
        <f t="shared" si="152"/>
        <v>0.383333333333333</v>
      </c>
      <c r="BA149" s="1">
        <f t="shared" si="153"/>
        <v>107.83684182188</v>
      </c>
    </row>
    <row r="150" s="1" customFormat="1" spans="1:54">
      <c r="A150" s="6"/>
      <c r="B150" s="6"/>
      <c r="C150" s="9">
        <v>11</v>
      </c>
      <c r="D150" s="12">
        <v>-11.0220250411667</v>
      </c>
      <c r="E150" s="13">
        <f t="shared" si="154"/>
        <v>-1.43602383767742</v>
      </c>
      <c r="F150" s="9" t="s">
        <v>109</v>
      </c>
      <c r="G150" s="6">
        <v>12</v>
      </c>
      <c r="H150" s="11">
        <f t="shared" si="135"/>
        <v>-11.0220250411667</v>
      </c>
      <c r="I150" s="11">
        <f t="shared" si="136"/>
        <v>262.127974958833</v>
      </c>
      <c r="J150" s="11">
        <f t="shared" si="137"/>
        <v>0.00389276473616091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0.638973696624426</v>
      </c>
      <c r="P150" s="11">
        <f t="shared" si="140"/>
        <v>0.00248737427355395</v>
      </c>
      <c r="Q150" s="16">
        <f t="shared" si="141"/>
        <v>0.000646717311124026</v>
      </c>
      <c r="R150" s="11">
        <f t="shared" si="142"/>
        <v>0.074022</v>
      </c>
      <c r="S150" s="17">
        <f t="shared" si="143"/>
        <v>0.00873682568863346</v>
      </c>
      <c r="T150" s="3">
        <v>0.01</v>
      </c>
      <c r="U150" s="18">
        <f t="shared" si="144"/>
        <v>8.73682568863347e-5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0.00557736825688633</v>
      </c>
      <c r="AU150" s="25">
        <f t="shared" si="148"/>
        <v>28.47</v>
      </c>
      <c r="AV150" s="1">
        <f t="shared" si="149"/>
        <v>0.26</v>
      </c>
      <c r="AW150" s="2">
        <f t="shared" si="150"/>
        <v>0.341666666666667</v>
      </c>
      <c r="AX150" s="1">
        <f t="shared" si="151"/>
        <v>94.5077772663814</v>
      </c>
      <c r="AY150" s="1">
        <f>SUM(AX139:AX150)</f>
        <v>1288.55224530911</v>
      </c>
      <c r="AZ150" s="2">
        <f t="shared" si="152"/>
        <v>0.383333333333333</v>
      </c>
      <c r="BA150" s="1">
        <f t="shared" si="153"/>
        <v>106.033115957404</v>
      </c>
      <c r="BB150" s="1">
        <f>SUM(BA139:BA150)</f>
        <v>1445.69276302973</v>
      </c>
    </row>
    <row r="151" s="1" customFormat="1" spans="1:46">
      <c r="A151" s="6"/>
      <c r="B151" s="6"/>
      <c r="C151" s="9">
        <v>12</v>
      </c>
      <c r="D151" s="12">
        <v>-12.3906981230645</v>
      </c>
      <c r="E151" s="13">
        <f t="shared" si="154"/>
        <v>-11.0220250411667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5" t="s">
        <v>77</v>
      </c>
      <c r="T152" s="15"/>
      <c r="U152" s="15"/>
      <c r="V152" s="15" t="s">
        <v>78</v>
      </c>
      <c r="W152" s="15"/>
      <c r="X152" s="15"/>
      <c r="Y152" s="15" t="s">
        <v>79</v>
      </c>
      <c r="Z152" s="15"/>
      <c r="AA152" s="15"/>
      <c r="AB152" s="15" t="s">
        <v>80</v>
      </c>
      <c r="AC152" s="15"/>
      <c r="AD152" s="15"/>
      <c r="AE152" s="15" t="s">
        <v>81</v>
      </c>
      <c r="AF152" s="15"/>
      <c r="AG152" s="15"/>
      <c r="AH152" s="15" t="s">
        <v>82</v>
      </c>
      <c r="AI152" s="15"/>
      <c r="AJ152" s="15"/>
      <c r="AK152" s="21" t="s">
        <v>114</v>
      </c>
      <c r="AL152" s="22"/>
      <c r="AM152" s="23"/>
      <c r="AN152" s="22" t="s">
        <v>115</v>
      </c>
      <c r="AO152" s="22"/>
      <c r="AP152" s="23"/>
      <c r="AQ152" s="15" t="s">
        <v>84</v>
      </c>
      <c r="AR152" s="15"/>
      <c r="AS152" s="15"/>
      <c r="AT152" s="2"/>
    </row>
    <row r="153" s="1" customFormat="1" spans="1:50">
      <c r="A153" s="8" t="s">
        <v>49</v>
      </c>
      <c r="B153" s="8"/>
      <c r="C153" s="9" t="s">
        <v>85</v>
      </c>
      <c r="D153" s="9" t="s">
        <v>86</v>
      </c>
      <c r="E153" s="9" t="s">
        <v>87</v>
      </c>
      <c r="F153" s="9" t="s">
        <v>88</v>
      </c>
      <c r="G153" s="6" t="s">
        <v>85</v>
      </c>
      <c r="H153" s="6" t="s">
        <v>87</v>
      </c>
      <c r="I153" s="6" t="s">
        <v>89</v>
      </c>
      <c r="J153" s="6" t="s">
        <v>90</v>
      </c>
      <c r="K153" s="14" t="s">
        <v>91</v>
      </c>
      <c r="L153" s="14" t="s">
        <v>92</v>
      </c>
      <c r="M153" s="6" t="s">
        <v>93</v>
      </c>
      <c r="N153" s="14" t="s">
        <v>94</v>
      </c>
      <c r="O153" s="6" t="s">
        <v>95</v>
      </c>
      <c r="P153" s="6" t="s">
        <v>96</v>
      </c>
      <c r="Q153" s="14" t="s">
        <v>97</v>
      </c>
      <c r="R153" s="14" t="s">
        <v>98</v>
      </c>
      <c r="S153" s="4" t="s">
        <v>99</v>
      </c>
      <c r="T153" s="3" t="s">
        <v>100</v>
      </c>
      <c r="U153" s="3"/>
      <c r="V153" s="4" t="s">
        <v>99</v>
      </c>
      <c r="W153" s="3" t="s">
        <v>100</v>
      </c>
      <c r="X153" s="3"/>
      <c r="Y153" s="4" t="s">
        <v>99</v>
      </c>
      <c r="Z153" s="3" t="s">
        <v>100</v>
      </c>
      <c r="AA153" s="3"/>
      <c r="AB153" s="4" t="s">
        <v>99</v>
      </c>
      <c r="AC153" s="3" t="s">
        <v>100</v>
      </c>
      <c r="AD153" s="3"/>
      <c r="AE153" s="4" t="s">
        <v>99</v>
      </c>
      <c r="AF153" s="3" t="s">
        <v>100</v>
      </c>
      <c r="AG153" s="3"/>
      <c r="AH153" s="4" t="s">
        <v>99</v>
      </c>
      <c r="AI153" s="3" t="s">
        <v>100</v>
      </c>
      <c r="AJ153" s="3"/>
      <c r="AK153" s="4" t="s">
        <v>99</v>
      </c>
      <c r="AL153" s="3" t="s">
        <v>100</v>
      </c>
      <c r="AM153" s="3"/>
      <c r="AN153" s="4" t="s">
        <v>99</v>
      </c>
      <c r="AO153" s="3" t="s">
        <v>100</v>
      </c>
      <c r="AP153" s="3"/>
      <c r="AQ153" s="24" t="s">
        <v>99</v>
      </c>
      <c r="AR153" s="24" t="s">
        <v>100</v>
      </c>
      <c r="AS153" s="24"/>
      <c r="AT153" s="2" t="s">
        <v>101</v>
      </c>
      <c r="AU153" s="1" t="s">
        <v>102</v>
      </c>
      <c r="AV153" s="1" t="s">
        <v>70</v>
      </c>
      <c r="AW153" s="1" t="s">
        <v>117</v>
      </c>
      <c r="AX153" s="1" t="s">
        <v>118</v>
      </c>
    </row>
    <row r="154" s="1" customFormat="1" spans="1:50">
      <c r="A154" s="6" t="s">
        <v>105</v>
      </c>
      <c r="B154" s="6">
        <f>F13</f>
        <v>910.8575</v>
      </c>
      <c r="C154" s="9" t="s">
        <v>106</v>
      </c>
      <c r="D154" s="10">
        <v>-11</v>
      </c>
      <c r="E154" s="9"/>
      <c r="F154" s="9"/>
      <c r="G154" s="6">
        <v>1</v>
      </c>
      <c r="H154" s="11">
        <f t="shared" ref="H154:H165" si="156">E155</f>
        <v>-11</v>
      </c>
      <c r="I154" s="11">
        <f t="shared" ref="I154:I165" si="157">H154+273.15</f>
        <v>262.15</v>
      </c>
      <c r="J154" s="11">
        <f t="shared" ref="J154:J165" si="158">EXP(($C$18*(I154-$C$16))/($C$19*I154*$C$16))</f>
        <v>0.00390493234587267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107</v>
      </c>
      <c r="N154" s="6"/>
      <c r="O154" s="11">
        <f>L154</f>
        <v>0.759047916666667</v>
      </c>
      <c r="P154" s="11">
        <f t="shared" ref="P154:P165" si="161">O154*J154</f>
        <v>0.00296403076185893</v>
      </c>
      <c r="Q154" s="16">
        <f t="shared" ref="Q154:Q165" si="162">P154*$B$156</f>
        <v>0.000622446459990376</v>
      </c>
      <c r="R154" s="11">
        <f t="shared" ref="R154:R165" si="163">L154*$B$156</f>
        <v>0.1594000625</v>
      </c>
      <c r="S154" s="17">
        <f t="shared" ref="S154:S165" si="164">Q154/R154</f>
        <v>0.00390493234587267</v>
      </c>
      <c r="T154" s="3">
        <v>0.01</v>
      </c>
      <c r="U154" s="18">
        <f t="shared" ref="U154:U165" si="165">S154*T154</f>
        <v>3.90493234587267e-5</v>
      </c>
      <c r="V154" s="17"/>
      <c r="W154" s="3"/>
      <c r="X154" s="3"/>
      <c r="Y154" s="19"/>
      <c r="Z154" s="3"/>
      <c r="AA154" s="20"/>
      <c r="AB154" s="3"/>
      <c r="AC154" s="3"/>
      <c r="AD154" s="20"/>
      <c r="AE154" s="17">
        <v>0.001</v>
      </c>
      <c r="AF154" s="3">
        <v>0.49</v>
      </c>
      <c r="AG154" s="18">
        <f t="shared" ref="AG154:AG165" si="166">AF154*AE154</f>
        <v>0.00049</v>
      </c>
      <c r="AH154" s="27"/>
      <c r="AI154" s="3"/>
      <c r="AJ154" s="18"/>
      <c r="AK154" s="28"/>
      <c r="AL154" s="20"/>
      <c r="AM154" s="20"/>
      <c r="AN154" s="28"/>
      <c r="AO154" s="20"/>
      <c r="AP154" s="18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0.00552904932345873</v>
      </c>
      <c r="AU154" s="25">
        <f t="shared" ref="AU154:AU165" si="169">$B$139/12</f>
        <v>28.47</v>
      </c>
      <c r="AV154" s="1">
        <f t="shared" ref="AV154:AV165" si="170">$B$125</f>
        <v>0.26</v>
      </c>
      <c r="AW154" s="2">
        <f t="shared" ref="AW154:AW165" si="171">$E$11/12</f>
        <v>0.341666666666667</v>
      </c>
      <c r="AX154" s="1">
        <f t="shared" ref="AX154:AX165" si="172">AW154*10000*AV154*0.67*AU154*AT154</f>
        <v>93.6890192450714</v>
      </c>
    </row>
    <row r="155" s="1" customFormat="1" spans="1:50">
      <c r="A155" s="6" t="s">
        <v>108</v>
      </c>
      <c r="B155" s="6">
        <v>1</v>
      </c>
      <c r="C155" s="9">
        <v>1</v>
      </c>
      <c r="D155" s="12">
        <v>-14.4407068189355</v>
      </c>
      <c r="E155" s="13">
        <f t="shared" ref="E155:E166" si="173">D154</f>
        <v>-11</v>
      </c>
      <c r="F155" s="9" t="s">
        <v>107</v>
      </c>
      <c r="G155" s="6">
        <v>2</v>
      </c>
      <c r="H155" s="11">
        <f t="shared" si="156"/>
        <v>-14.4407068189355</v>
      </c>
      <c r="I155" s="11">
        <f t="shared" si="157"/>
        <v>258.709293181064</v>
      </c>
      <c r="J155" s="11">
        <f t="shared" si="158"/>
        <v>0.00238278353775087</v>
      </c>
      <c r="K155" s="11">
        <f t="shared" si="159"/>
        <v>75.9047916666667</v>
      </c>
      <c r="L155" s="11">
        <f t="shared" si="160"/>
        <v>0.759047916666667</v>
      </c>
      <c r="M155" s="6" t="s">
        <v>107</v>
      </c>
      <c r="N155" s="6"/>
      <c r="O155" s="11">
        <f t="shared" ref="O155:O165" si="174">L155+O154-P154-N155</f>
        <v>1.51513180257148</v>
      </c>
      <c r="P155" s="11">
        <f t="shared" si="161"/>
        <v>0.00361023111669012</v>
      </c>
      <c r="Q155" s="16">
        <f t="shared" si="162"/>
        <v>0.000758148534504925</v>
      </c>
      <c r="R155" s="11">
        <f t="shared" si="163"/>
        <v>0.1594000625</v>
      </c>
      <c r="S155" s="17">
        <f t="shared" si="164"/>
        <v>0.00475626246699197</v>
      </c>
      <c r="T155" s="3">
        <v>0.01</v>
      </c>
      <c r="U155" s="18">
        <f t="shared" si="165"/>
        <v>4.75626246699197e-5</v>
      </c>
      <c r="V155" s="17"/>
      <c r="W155" s="3"/>
      <c r="X155" s="3"/>
      <c r="Y155" s="19"/>
      <c r="Z155" s="3"/>
      <c r="AA155" s="20"/>
      <c r="AB155" s="3"/>
      <c r="AC155" s="3"/>
      <c r="AD155" s="20"/>
      <c r="AE155" s="17">
        <v>0.001</v>
      </c>
      <c r="AF155" s="3">
        <v>0.49</v>
      </c>
      <c r="AG155" s="18">
        <f t="shared" si="166"/>
        <v>0.00049</v>
      </c>
      <c r="AH155" s="27"/>
      <c r="AI155" s="3"/>
      <c r="AJ155" s="18"/>
      <c r="AK155" s="28"/>
      <c r="AL155" s="20"/>
      <c r="AM155" s="20"/>
      <c r="AN155" s="28"/>
      <c r="AO155" s="20"/>
      <c r="AP155" s="18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0.00553756262466992</v>
      </c>
      <c r="AU155" s="25">
        <f t="shared" si="169"/>
        <v>28.47</v>
      </c>
      <c r="AV155" s="1">
        <f t="shared" si="170"/>
        <v>0.26</v>
      </c>
      <c r="AW155" s="2">
        <f t="shared" si="171"/>
        <v>0.341666666666667</v>
      </c>
      <c r="AX155" s="1">
        <f t="shared" si="172"/>
        <v>93.8332760231093</v>
      </c>
    </row>
    <row r="156" s="1" customFormat="1" spans="1:50">
      <c r="A156" s="6" t="s">
        <v>70</v>
      </c>
      <c r="B156" s="6">
        <f>G13</f>
        <v>0.21</v>
      </c>
      <c r="C156" s="9">
        <v>2</v>
      </c>
      <c r="D156" s="12">
        <v>-10.0548068766786</v>
      </c>
      <c r="E156" s="13">
        <f t="shared" si="173"/>
        <v>-14.4407068189355</v>
      </c>
      <c r="F156" s="9" t="s">
        <v>107</v>
      </c>
      <c r="G156" s="6">
        <v>3</v>
      </c>
      <c r="H156" s="11">
        <f t="shared" si="156"/>
        <v>-10.0548068766786</v>
      </c>
      <c r="I156" s="11">
        <f t="shared" si="157"/>
        <v>263.095193123321</v>
      </c>
      <c r="J156" s="11">
        <f t="shared" si="158"/>
        <v>0.00446235485141911</v>
      </c>
      <c r="K156" s="11">
        <f t="shared" si="159"/>
        <v>75.9047916666667</v>
      </c>
      <c r="L156" s="11">
        <f t="shared" si="160"/>
        <v>0.759047916666667</v>
      </c>
      <c r="M156" s="6" t="s">
        <v>107</v>
      </c>
      <c r="N156" s="6"/>
      <c r="O156" s="11">
        <f t="shared" si="174"/>
        <v>2.27056948812145</v>
      </c>
      <c r="P156" s="11">
        <f t="shared" si="161"/>
        <v>0.010132086770803</v>
      </c>
      <c r="Q156" s="16">
        <f t="shared" si="162"/>
        <v>0.00212773822186862</v>
      </c>
      <c r="R156" s="11">
        <f t="shared" si="163"/>
        <v>0.1594000625</v>
      </c>
      <c r="S156" s="17">
        <f t="shared" si="164"/>
        <v>0.013348415229565</v>
      </c>
      <c r="T156" s="3">
        <v>0.01</v>
      </c>
      <c r="U156" s="18">
        <f t="shared" si="165"/>
        <v>0.00013348415229565</v>
      </c>
      <c r="V156" s="17"/>
      <c r="W156" s="3"/>
      <c r="X156" s="3"/>
      <c r="Y156" s="19"/>
      <c r="Z156" s="3"/>
      <c r="AA156" s="20"/>
      <c r="AB156" s="3"/>
      <c r="AC156" s="3"/>
      <c r="AD156" s="20"/>
      <c r="AE156" s="17">
        <v>0.001</v>
      </c>
      <c r="AF156" s="3">
        <v>0.49</v>
      </c>
      <c r="AG156" s="18">
        <f t="shared" si="166"/>
        <v>0.00049</v>
      </c>
      <c r="AH156" s="27"/>
      <c r="AI156" s="3"/>
      <c r="AJ156" s="18"/>
      <c r="AK156" s="28"/>
      <c r="AL156" s="20"/>
      <c r="AM156" s="20"/>
      <c r="AN156" s="28"/>
      <c r="AO156" s="20"/>
      <c r="AP156" s="18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0.00562348415229565</v>
      </c>
      <c r="AU156" s="25">
        <f t="shared" si="169"/>
        <v>28.47</v>
      </c>
      <c r="AV156" s="1">
        <f t="shared" si="170"/>
        <v>0.26</v>
      </c>
      <c r="AW156" s="2">
        <f t="shared" si="171"/>
        <v>0.341666666666667</v>
      </c>
      <c r="AX156" s="1">
        <f t="shared" si="172"/>
        <v>95.2892050959679</v>
      </c>
    </row>
    <row r="157" s="1" customFormat="1" spans="1:50">
      <c r="A157" s="6"/>
      <c r="B157" s="6"/>
      <c r="C157" s="9">
        <v>3</v>
      </c>
      <c r="D157" s="12">
        <v>-8.65641416512903</v>
      </c>
      <c r="E157" s="13">
        <f t="shared" si="173"/>
        <v>-10.0548068766786</v>
      </c>
      <c r="F157" s="9" t="s">
        <v>107</v>
      </c>
      <c r="G157" s="6">
        <v>4</v>
      </c>
      <c r="H157" s="11">
        <f t="shared" si="156"/>
        <v>-8.65641416512903</v>
      </c>
      <c r="I157" s="11">
        <f t="shared" si="157"/>
        <v>264.493585834871</v>
      </c>
      <c r="J157" s="11">
        <f t="shared" si="158"/>
        <v>0.00542676554349043</v>
      </c>
      <c r="K157" s="11">
        <f t="shared" si="159"/>
        <v>75.9047916666667</v>
      </c>
      <c r="L157" s="11">
        <f t="shared" si="160"/>
        <v>0.759047916666667</v>
      </c>
      <c r="M157" s="6" t="s">
        <v>107</v>
      </c>
      <c r="N157" s="6"/>
      <c r="O157" s="11">
        <f t="shared" si="174"/>
        <v>3.01948531801732</v>
      </c>
      <c r="P157" s="11">
        <f t="shared" si="161"/>
        <v>0.0163860388828916</v>
      </c>
      <c r="Q157" s="16">
        <f t="shared" si="162"/>
        <v>0.00344106816540724</v>
      </c>
      <c r="R157" s="11">
        <f t="shared" si="163"/>
        <v>0.1594000625</v>
      </c>
      <c r="S157" s="17">
        <f t="shared" si="164"/>
        <v>0.0215876211805578</v>
      </c>
      <c r="T157" s="3">
        <v>0.01</v>
      </c>
      <c r="U157" s="18">
        <f t="shared" si="165"/>
        <v>0.000215876211805578</v>
      </c>
      <c r="V157" s="17"/>
      <c r="W157" s="3"/>
      <c r="X157" s="3"/>
      <c r="Y157" s="19"/>
      <c r="Z157" s="3"/>
      <c r="AA157" s="20"/>
      <c r="AB157" s="3"/>
      <c r="AC157" s="3"/>
      <c r="AD157" s="20"/>
      <c r="AE157" s="17">
        <v>0.001</v>
      </c>
      <c r="AF157" s="3">
        <v>0.49</v>
      </c>
      <c r="AG157" s="18">
        <f t="shared" si="166"/>
        <v>0.00049</v>
      </c>
      <c r="AH157" s="27"/>
      <c r="AI157" s="3"/>
      <c r="AJ157" s="18"/>
      <c r="AK157" s="28"/>
      <c r="AL157" s="20"/>
      <c r="AM157" s="20"/>
      <c r="AN157" s="28"/>
      <c r="AO157" s="20"/>
      <c r="AP157" s="18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0.00570587621180558</v>
      </c>
      <c r="AU157" s="25">
        <f t="shared" si="169"/>
        <v>28.47</v>
      </c>
      <c r="AV157" s="1">
        <f t="shared" si="170"/>
        <v>0.26</v>
      </c>
      <c r="AW157" s="2">
        <f t="shared" si="171"/>
        <v>0.341666666666667</v>
      </c>
      <c r="AX157" s="1">
        <f t="shared" si="172"/>
        <v>96.6853277921999</v>
      </c>
    </row>
    <row r="158" s="1" customFormat="1" spans="1:50">
      <c r="A158" s="6"/>
      <c r="B158" s="6"/>
      <c r="C158" s="9">
        <v>4</v>
      </c>
      <c r="D158" s="12">
        <v>-1.92887685046667</v>
      </c>
      <c r="E158" s="13">
        <f t="shared" si="173"/>
        <v>-8.65641416512903</v>
      </c>
      <c r="F158" s="9" t="s">
        <v>107</v>
      </c>
      <c r="G158" s="6">
        <v>5</v>
      </c>
      <c r="H158" s="11">
        <f t="shared" si="156"/>
        <v>-1.92887685046667</v>
      </c>
      <c r="I158" s="11">
        <f t="shared" si="157"/>
        <v>271.221123149533</v>
      </c>
      <c r="J158" s="11">
        <f t="shared" si="158"/>
        <v>0.0135241176340963</v>
      </c>
      <c r="K158" s="11">
        <f t="shared" si="159"/>
        <v>75.9047916666667</v>
      </c>
      <c r="L158" s="11">
        <f t="shared" si="160"/>
        <v>0.759047916666667</v>
      </c>
      <c r="M158" s="6" t="s">
        <v>109</v>
      </c>
      <c r="N158" s="11">
        <f>(O157-P157)*$C$24/100</f>
        <v>2.8529443151777</v>
      </c>
      <c r="O158" s="11">
        <f t="shared" si="174"/>
        <v>0.909202880623388</v>
      </c>
      <c r="P158" s="11">
        <f t="shared" si="161"/>
        <v>0.0122961667108099</v>
      </c>
      <c r="Q158" s="16">
        <f t="shared" si="162"/>
        <v>0.00258219500927009</v>
      </c>
      <c r="R158" s="11">
        <f t="shared" si="163"/>
        <v>0.1594000625</v>
      </c>
      <c r="S158" s="17">
        <f t="shared" si="164"/>
        <v>0.0161994604567366</v>
      </c>
      <c r="T158" s="3">
        <v>0.01</v>
      </c>
      <c r="U158" s="18">
        <f t="shared" si="165"/>
        <v>0.000161994604567366</v>
      </c>
      <c r="V158" s="17"/>
      <c r="W158" s="3"/>
      <c r="X158" s="3"/>
      <c r="Y158" s="19"/>
      <c r="Z158" s="3"/>
      <c r="AA158" s="20"/>
      <c r="AB158" s="3"/>
      <c r="AC158" s="3"/>
      <c r="AD158" s="20"/>
      <c r="AE158" s="17">
        <v>0.001</v>
      </c>
      <c r="AF158" s="3">
        <v>0.49</v>
      </c>
      <c r="AG158" s="18">
        <f t="shared" si="166"/>
        <v>0.00049</v>
      </c>
      <c r="AH158" s="27"/>
      <c r="AI158" s="3"/>
      <c r="AJ158" s="18"/>
      <c r="AK158" s="28"/>
      <c r="AL158" s="20"/>
      <c r="AM158" s="20"/>
      <c r="AN158" s="28"/>
      <c r="AO158" s="20"/>
      <c r="AP158" s="18"/>
      <c r="AQ158" s="3">
        <v>0.01</v>
      </c>
      <c r="AR158" s="3">
        <v>0.5</v>
      </c>
      <c r="AS158" s="3">
        <f t="shared" si="167"/>
        <v>0.005</v>
      </c>
      <c r="AT158" s="2">
        <f t="shared" si="168"/>
        <v>0.00565199460456737</v>
      </c>
      <c r="AU158" s="25">
        <f t="shared" si="169"/>
        <v>28.47</v>
      </c>
      <c r="AV158" s="1">
        <f t="shared" si="170"/>
        <v>0.26</v>
      </c>
      <c r="AW158" s="2">
        <f t="shared" si="171"/>
        <v>0.341666666666667</v>
      </c>
      <c r="AX158" s="1">
        <f t="shared" si="172"/>
        <v>95.7723109890981</v>
      </c>
    </row>
    <row r="159" s="1" customFormat="1" spans="1:52">
      <c r="A159" s="6"/>
      <c r="B159" s="6"/>
      <c r="C159" s="9">
        <v>5</v>
      </c>
      <c r="D159" s="12">
        <v>2.13787679864516</v>
      </c>
      <c r="E159" s="13">
        <f t="shared" si="173"/>
        <v>-1.92887685046667</v>
      </c>
      <c r="F159" s="9" t="s">
        <v>109</v>
      </c>
      <c r="G159" s="6">
        <v>6</v>
      </c>
      <c r="H159" s="11">
        <f t="shared" si="156"/>
        <v>2.13787679864516</v>
      </c>
      <c r="I159" s="11">
        <f t="shared" si="157"/>
        <v>275.287876798645</v>
      </c>
      <c r="J159" s="11">
        <f t="shared" si="158"/>
        <v>0.0229843358332041</v>
      </c>
      <c r="K159" s="11">
        <f t="shared" si="159"/>
        <v>75.9047916666667</v>
      </c>
      <c r="L159" s="11">
        <f t="shared" si="160"/>
        <v>0.759047916666667</v>
      </c>
      <c r="M159" s="6" t="s">
        <v>107</v>
      </c>
      <c r="N159" s="6"/>
      <c r="O159" s="11">
        <f t="shared" si="174"/>
        <v>1.65595463057925</v>
      </c>
      <c r="P159" s="11">
        <f t="shared" si="161"/>
        <v>0.0380610173537827</v>
      </c>
      <c r="Q159" s="16">
        <f t="shared" si="162"/>
        <v>0.00799281364429438</v>
      </c>
      <c r="R159" s="11">
        <f t="shared" si="163"/>
        <v>0.1594000625</v>
      </c>
      <c r="S159" s="17">
        <f t="shared" si="164"/>
        <v>0.0501431023234033</v>
      </c>
      <c r="T159" s="3">
        <v>0.01</v>
      </c>
      <c r="U159" s="18">
        <f t="shared" si="165"/>
        <v>0.000501431023234033</v>
      </c>
      <c r="V159" s="17"/>
      <c r="W159" s="3"/>
      <c r="X159" s="3"/>
      <c r="Y159" s="19"/>
      <c r="Z159" s="3"/>
      <c r="AA159" s="20"/>
      <c r="AB159" s="3"/>
      <c r="AC159" s="3"/>
      <c r="AD159" s="20"/>
      <c r="AE159" s="17">
        <v>0.001</v>
      </c>
      <c r="AF159" s="3">
        <v>0.49</v>
      </c>
      <c r="AG159" s="18">
        <f t="shared" si="166"/>
        <v>0.00049</v>
      </c>
      <c r="AH159" s="27"/>
      <c r="AI159" s="3"/>
      <c r="AJ159" s="18"/>
      <c r="AK159" s="28"/>
      <c r="AL159" s="20"/>
      <c r="AM159" s="20"/>
      <c r="AN159" s="28"/>
      <c r="AO159" s="20"/>
      <c r="AP159" s="18"/>
      <c r="AQ159" s="3">
        <v>0.01</v>
      </c>
      <c r="AR159" s="3">
        <v>0.5</v>
      </c>
      <c r="AS159" s="3">
        <f t="shared" si="167"/>
        <v>0.005</v>
      </c>
      <c r="AT159" s="2">
        <f t="shared" si="168"/>
        <v>0.00599143102323403</v>
      </c>
      <c r="AU159" s="25">
        <f t="shared" si="169"/>
        <v>28.47</v>
      </c>
      <c r="AV159" s="1">
        <f t="shared" si="170"/>
        <v>0.26</v>
      </c>
      <c r="AW159" s="2">
        <f t="shared" si="171"/>
        <v>0.341666666666667</v>
      </c>
      <c r="AX159" s="1">
        <f t="shared" si="172"/>
        <v>101.524016806952</v>
      </c>
      <c r="AZ159" s="2"/>
    </row>
    <row r="160" s="1" customFormat="1" spans="1:52">
      <c r="A160" s="6"/>
      <c r="B160" s="6"/>
      <c r="C160" s="9">
        <v>6</v>
      </c>
      <c r="D160" s="12">
        <v>6.27760239663333</v>
      </c>
      <c r="E160" s="13">
        <f t="shared" si="173"/>
        <v>2.13787679864516</v>
      </c>
      <c r="F160" s="9" t="s">
        <v>107</v>
      </c>
      <c r="G160" s="6">
        <v>7</v>
      </c>
      <c r="H160" s="11">
        <f t="shared" si="156"/>
        <v>6.27760239663333</v>
      </c>
      <c r="I160" s="11">
        <f t="shared" si="157"/>
        <v>279.427602396633</v>
      </c>
      <c r="J160" s="11">
        <f t="shared" si="158"/>
        <v>0.0388152224553755</v>
      </c>
      <c r="K160" s="11">
        <f t="shared" si="159"/>
        <v>75.9047916666667</v>
      </c>
      <c r="L160" s="11">
        <f t="shared" si="160"/>
        <v>0.759047916666667</v>
      </c>
      <c r="M160" s="6" t="s">
        <v>107</v>
      </c>
      <c r="N160" s="6"/>
      <c r="O160" s="11">
        <f t="shared" si="174"/>
        <v>2.37694152989213</v>
      </c>
      <c r="P160" s="11">
        <f t="shared" si="161"/>
        <v>0.0922615142461836</v>
      </c>
      <c r="Q160" s="16">
        <f t="shared" si="162"/>
        <v>0.0193749179916986</v>
      </c>
      <c r="R160" s="11">
        <f t="shared" si="163"/>
        <v>0.1594000625</v>
      </c>
      <c r="S160" s="17">
        <f t="shared" si="164"/>
        <v>0.121548998713213</v>
      </c>
      <c r="T160" s="3">
        <v>0.01</v>
      </c>
      <c r="U160" s="18">
        <f t="shared" si="165"/>
        <v>0.00121548998713213</v>
      </c>
      <c r="V160" s="17"/>
      <c r="W160" s="3"/>
      <c r="X160" s="3"/>
      <c r="Y160" s="19"/>
      <c r="Z160" s="3"/>
      <c r="AA160" s="20"/>
      <c r="AB160" s="3"/>
      <c r="AC160" s="3"/>
      <c r="AD160" s="20"/>
      <c r="AE160" s="17">
        <v>0.001</v>
      </c>
      <c r="AF160" s="3">
        <v>0.49</v>
      </c>
      <c r="AG160" s="18">
        <f t="shared" si="166"/>
        <v>0.00049</v>
      </c>
      <c r="AH160" s="27"/>
      <c r="AI160" s="3"/>
      <c r="AJ160" s="18"/>
      <c r="AK160" s="28"/>
      <c r="AL160" s="20"/>
      <c r="AM160" s="20"/>
      <c r="AN160" s="28"/>
      <c r="AO160" s="20"/>
      <c r="AP160" s="18"/>
      <c r="AQ160" s="3">
        <v>0.01</v>
      </c>
      <c r="AR160" s="3">
        <v>0.5</v>
      </c>
      <c r="AS160" s="3">
        <f t="shared" si="167"/>
        <v>0.005</v>
      </c>
      <c r="AT160" s="2">
        <f t="shared" si="168"/>
        <v>0.00670548998713213</v>
      </c>
      <c r="AU160" s="25">
        <f t="shared" si="169"/>
        <v>28.47</v>
      </c>
      <c r="AV160" s="1">
        <f t="shared" si="170"/>
        <v>0.26</v>
      </c>
      <c r="AW160" s="2">
        <f t="shared" si="171"/>
        <v>0.341666666666667</v>
      </c>
      <c r="AX160" s="1">
        <f t="shared" si="172"/>
        <v>113.623652765511</v>
      </c>
      <c r="AZ160" s="2"/>
    </row>
    <row r="161" s="1" customFormat="1" spans="1:52">
      <c r="A161" s="6"/>
      <c r="B161" s="6"/>
      <c r="C161" s="9">
        <v>7</v>
      </c>
      <c r="D161" s="12">
        <v>11.0527702854839</v>
      </c>
      <c r="E161" s="13">
        <f t="shared" si="173"/>
        <v>6.27760239663333</v>
      </c>
      <c r="F161" s="9" t="s">
        <v>107</v>
      </c>
      <c r="G161" s="6">
        <v>8</v>
      </c>
      <c r="H161" s="11">
        <f t="shared" si="156"/>
        <v>11.0527702854839</v>
      </c>
      <c r="I161" s="11">
        <f t="shared" si="157"/>
        <v>284.202770285484</v>
      </c>
      <c r="J161" s="11">
        <f t="shared" si="158"/>
        <v>0.0697059306658431</v>
      </c>
      <c r="K161" s="11">
        <f t="shared" si="159"/>
        <v>75.9047916666667</v>
      </c>
      <c r="L161" s="11">
        <f t="shared" si="160"/>
        <v>0.759047916666667</v>
      </c>
      <c r="M161" s="6" t="s">
        <v>107</v>
      </c>
      <c r="N161" s="6"/>
      <c r="O161" s="11">
        <f t="shared" si="174"/>
        <v>3.04372793231261</v>
      </c>
      <c r="P161" s="11">
        <f t="shared" si="161"/>
        <v>0.212165888215473</v>
      </c>
      <c r="Q161" s="16">
        <f t="shared" si="162"/>
        <v>0.0445548365252493</v>
      </c>
      <c r="R161" s="11">
        <f t="shared" si="163"/>
        <v>0.1594000625</v>
      </c>
      <c r="S161" s="17">
        <f t="shared" si="164"/>
        <v>0.279515803359546</v>
      </c>
      <c r="T161" s="3">
        <v>0.01</v>
      </c>
      <c r="U161" s="18">
        <f t="shared" si="165"/>
        <v>0.00279515803359546</v>
      </c>
      <c r="V161" s="17"/>
      <c r="W161" s="3"/>
      <c r="X161" s="3"/>
      <c r="Y161" s="19"/>
      <c r="Z161" s="3"/>
      <c r="AA161" s="20"/>
      <c r="AB161" s="3"/>
      <c r="AC161" s="3"/>
      <c r="AD161" s="20"/>
      <c r="AE161" s="17">
        <v>0.001</v>
      </c>
      <c r="AF161" s="3">
        <v>0.49</v>
      </c>
      <c r="AG161" s="18">
        <f t="shared" si="166"/>
        <v>0.00049</v>
      </c>
      <c r="AH161" s="27"/>
      <c r="AI161" s="3"/>
      <c r="AJ161" s="18"/>
      <c r="AK161" s="28"/>
      <c r="AL161" s="20"/>
      <c r="AM161" s="20"/>
      <c r="AN161" s="28"/>
      <c r="AO161" s="20"/>
      <c r="AP161" s="18"/>
      <c r="AQ161" s="3">
        <v>0.01</v>
      </c>
      <c r="AR161" s="3">
        <v>0.5</v>
      </c>
      <c r="AS161" s="3">
        <f t="shared" si="167"/>
        <v>0.005</v>
      </c>
      <c r="AT161" s="2">
        <f t="shared" si="168"/>
        <v>0.00828515803359546</v>
      </c>
      <c r="AU161" s="25">
        <f t="shared" si="169"/>
        <v>28.47</v>
      </c>
      <c r="AV161" s="1">
        <f t="shared" si="170"/>
        <v>0.26</v>
      </c>
      <c r="AW161" s="2">
        <f t="shared" si="171"/>
        <v>0.341666666666667</v>
      </c>
      <c r="AX161" s="1">
        <f t="shared" si="172"/>
        <v>140.390921666152</v>
      </c>
      <c r="AZ161" s="2"/>
    </row>
    <row r="162" s="1" customFormat="1" spans="1:52">
      <c r="A162" s="6"/>
      <c r="B162" s="6"/>
      <c r="C162" s="9">
        <v>8</v>
      </c>
      <c r="D162" s="12">
        <v>9.82012290490323</v>
      </c>
      <c r="E162" s="13">
        <f t="shared" si="173"/>
        <v>11.0527702854839</v>
      </c>
      <c r="F162" s="9" t="s">
        <v>107</v>
      </c>
      <c r="G162" s="6">
        <v>9</v>
      </c>
      <c r="H162" s="11">
        <f t="shared" si="156"/>
        <v>9.82012290490323</v>
      </c>
      <c r="I162" s="11">
        <f t="shared" si="157"/>
        <v>282.970122904903</v>
      </c>
      <c r="J162" s="11">
        <f t="shared" si="158"/>
        <v>0.0600420550318036</v>
      </c>
      <c r="K162" s="11">
        <f t="shared" si="159"/>
        <v>75.9047916666667</v>
      </c>
      <c r="L162" s="11">
        <f t="shared" si="160"/>
        <v>0.759047916666667</v>
      </c>
      <c r="M162" s="6" t="s">
        <v>107</v>
      </c>
      <c r="N162" s="6"/>
      <c r="O162" s="11">
        <f t="shared" si="174"/>
        <v>3.59060996076381</v>
      </c>
      <c r="P162" s="11">
        <f t="shared" si="161"/>
        <v>0.215587600861923</v>
      </c>
      <c r="Q162" s="16">
        <f t="shared" si="162"/>
        <v>0.0452733961810038</v>
      </c>
      <c r="R162" s="11">
        <f t="shared" si="163"/>
        <v>0.1594000625</v>
      </c>
      <c r="S162" s="17">
        <f t="shared" si="164"/>
        <v>0.284023704074795</v>
      </c>
      <c r="T162" s="3">
        <v>0.01</v>
      </c>
      <c r="U162" s="18">
        <f t="shared" si="165"/>
        <v>0.00284023704074795</v>
      </c>
      <c r="V162" s="17"/>
      <c r="W162" s="3"/>
      <c r="X162" s="3"/>
      <c r="Y162" s="19"/>
      <c r="Z162" s="3"/>
      <c r="AA162" s="20"/>
      <c r="AB162" s="3"/>
      <c r="AC162" s="3"/>
      <c r="AD162" s="20"/>
      <c r="AE162" s="17">
        <v>0.001</v>
      </c>
      <c r="AF162" s="3">
        <v>0.49</v>
      </c>
      <c r="AG162" s="18">
        <f t="shared" si="166"/>
        <v>0.00049</v>
      </c>
      <c r="AH162" s="27"/>
      <c r="AI162" s="3"/>
      <c r="AJ162" s="18"/>
      <c r="AK162" s="28"/>
      <c r="AL162" s="20"/>
      <c r="AM162" s="20"/>
      <c r="AN162" s="28"/>
      <c r="AO162" s="20"/>
      <c r="AP162" s="18"/>
      <c r="AQ162" s="3">
        <v>0.01</v>
      </c>
      <c r="AR162" s="3">
        <v>0.5</v>
      </c>
      <c r="AS162" s="3">
        <f t="shared" si="167"/>
        <v>0.005</v>
      </c>
      <c r="AT162" s="2">
        <f t="shared" si="168"/>
        <v>0.00833023704074795</v>
      </c>
      <c r="AU162" s="25">
        <f t="shared" si="169"/>
        <v>28.47</v>
      </c>
      <c r="AV162" s="1">
        <f t="shared" si="170"/>
        <v>0.26</v>
      </c>
      <c r="AW162" s="2">
        <f t="shared" si="171"/>
        <v>0.341666666666667</v>
      </c>
      <c r="AX162" s="1">
        <f t="shared" si="172"/>
        <v>141.15477955954</v>
      </c>
      <c r="AZ162" s="2"/>
    </row>
    <row r="163" s="1" customFormat="1" spans="1:52">
      <c r="A163" s="6"/>
      <c r="B163" s="6"/>
      <c r="C163" s="9">
        <v>9</v>
      </c>
      <c r="D163" s="12">
        <v>5.6064405113</v>
      </c>
      <c r="E163" s="13">
        <f t="shared" si="173"/>
        <v>9.82012290490323</v>
      </c>
      <c r="F163" s="9" t="s">
        <v>107</v>
      </c>
      <c r="G163" s="6">
        <v>10</v>
      </c>
      <c r="H163" s="11">
        <f t="shared" si="156"/>
        <v>5.6064405113</v>
      </c>
      <c r="I163" s="11">
        <f t="shared" si="157"/>
        <v>278.7564405113</v>
      </c>
      <c r="J163" s="11">
        <f t="shared" si="158"/>
        <v>0.0356915882104671</v>
      </c>
      <c r="K163" s="11">
        <f t="shared" si="159"/>
        <v>75.9047916666667</v>
      </c>
      <c r="L163" s="11">
        <f t="shared" si="160"/>
        <v>0.759047916666667</v>
      </c>
      <c r="M163" s="6" t="s">
        <v>107</v>
      </c>
      <c r="N163" s="6"/>
      <c r="O163" s="11">
        <f t="shared" si="174"/>
        <v>4.13407027656855</v>
      </c>
      <c r="P163" s="11">
        <f t="shared" si="161"/>
        <v>0.147551533944417</v>
      </c>
      <c r="Q163" s="16">
        <f t="shared" si="162"/>
        <v>0.0309858221283275</v>
      </c>
      <c r="R163" s="11">
        <f t="shared" si="163"/>
        <v>0.1594000625</v>
      </c>
      <c r="S163" s="17">
        <f t="shared" si="164"/>
        <v>0.194390275902982</v>
      </c>
      <c r="T163" s="3">
        <v>0.01</v>
      </c>
      <c r="U163" s="18">
        <f t="shared" si="165"/>
        <v>0.00194390275902982</v>
      </c>
      <c r="V163" s="17"/>
      <c r="W163" s="3"/>
      <c r="X163" s="3"/>
      <c r="Y163" s="19"/>
      <c r="Z163" s="3"/>
      <c r="AA163" s="20"/>
      <c r="AB163" s="3"/>
      <c r="AC163" s="3"/>
      <c r="AD163" s="20"/>
      <c r="AE163" s="17">
        <v>0.001</v>
      </c>
      <c r="AF163" s="3">
        <v>0.49</v>
      </c>
      <c r="AG163" s="18">
        <f t="shared" si="166"/>
        <v>0.00049</v>
      </c>
      <c r="AH163" s="27"/>
      <c r="AI163" s="3"/>
      <c r="AJ163" s="18"/>
      <c r="AK163" s="28"/>
      <c r="AL163" s="20"/>
      <c r="AM163" s="20"/>
      <c r="AN163" s="28"/>
      <c r="AO163" s="20"/>
      <c r="AP163" s="18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0.00743390275902982</v>
      </c>
      <c r="AU163" s="25">
        <f t="shared" si="169"/>
        <v>28.47</v>
      </c>
      <c r="AV163" s="1">
        <f t="shared" si="170"/>
        <v>0.26</v>
      </c>
      <c r="AW163" s="2">
        <f t="shared" si="171"/>
        <v>0.341666666666667</v>
      </c>
      <c r="AX163" s="1">
        <f t="shared" si="172"/>
        <v>125.96651212745</v>
      </c>
      <c r="AZ163" s="2"/>
    </row>
    <row r="164" s="1" customFormat="1" spans="1:52">
      <c r="A164" s="6"/>
      <c r="B164" s="6"/>
      <c r="C164" s="9">
        <v>10</v>
      </c>
      <c r="D164" s="12">
        <v>-1.43602383767742</v>
      </c>
      <c r="E164" s="13">
        <f t="shared" si="173"/>
        <v>5.6064405113</v>
      </c>
      <c r="F164" s="9" t="s">
        <v>107</v>
      </c>
      <c r="G164" s="6">
        <v>11</v>
      </c>
      <c r="H164" s="11">
        <f t="shared" si="156"/>
        <v>-1.43602383767742</v>
      </c>
      <c r="I164" s="11">
        <f t="shared" si="157"/>
        <v>271.713976162323</v>
      </c>
      <c r="J164" s="11">
        <f t="shared" si="158"/>
        <v>0.0144340800278323</v>
      </c>
      <c r="K164" s="11">
        <f t="shared" si="159"/>
        <v>75.9047916666667</v>
      </c>
      <c r="L164" s="11">
        <f t="shared" si="160"/>
        <v>0.759047916666667</v>
      </c>
      <c r="M164" s="6" t="s">
        <v>109</v>
      </c>
      <c r="N164" s="11">
        <f>(O163-P163)*$C$24/100</f>
        <v>3.78719280549293</v>
      </c>
      <c r="O164" s="11">
        <f t="shared" si="174"/>
        <v>0.958373853797874</v>
      </c>
      <c r="P164" s="11">
        <f t="shared" si="161"/>
        <v>0.0138332449023006</v>
      </c>
      <c r="Q164" s="16">
        <f t="shared" si="162"/>
        <v>0.00290498142948312</v>
      </c>
      <c r="R164" s="11">
        <f t="shared" si="163"/>
        <v>0.1594000625</v>
      </c>
      <c r="S164" s="17">
        <f t="shared" si="164"/>
        <v>0.0182244685724833</v>
      </c>
      <c r="T164" s="3">
        <v>0.01</v>
      </c>
      <c r="U164" s="18">
        <f t="shared" si="165"/>
        <v>0.000182244685724833</v>
      </c>
      <c r="V164" s="17"/>
      <c r="W164" s="3"/>
      <c r="X164" s="3"/>
      <c r="Y164" s="19"/>
      <c r="Z164" s="3"/>
      <c r="AA164" s="20"/>
      <c r="AB164" s="3"/>
      <c r="AC164" s="3"/>
      <c r="AD164" s="20"/>
      <c r="AE164" s="17">
        <v>0.001</v>
      </c>
      <c r="AF164" s="3">
        <v>0.49</v>
      </c>
      <c r="AG164" s="18">
        <f t="shared" si="166"/>
        <v>0.00049</v>
      </c>
      <c r="AH164" s="27"/>
      <c r="AI164" s="3"/>
      <c r="AJ164" s="18"/>
      <c r="AK164" s="28"/>
      <c r="AL164" s="20"/>
      <c r="AM164" s="20"/>
      <c r="AN164" s="28"/>
      <c r="AO164" s="20"/>
      <c r="AP164" s="18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0.00567224468572483</v>
      </c>
      <c r="AU164" s="25">
        <f t="shared" si="169"/>
        <v>28.47</v>
      </c>
      <c r="AV164" s="1">
        <f t="shared" si="170"/>
        <v>0.26</v>
      </c>
      <c r="AW164" s="2">
        <f t="shared" si="171"/>
        <v>0.341666666666667</v>
      </c>
      <c r="AX164" s="1">
        <f t="shared" si="172"/>
        <v>96.1154459716758</v>
      </c>
      <c r="AZ164" s="2"/>
    </row>
    <row r="165" s="1" customFormat="1" spans="1:52">
      <c r="A165" s="6"/>
      <c r="B165" s="6"/>
      <c r="C165" s="9">
        <v>11</v>
      </c>
      <c r="D165" s="12">
        <v>-11.0220250411667</v>
      </c>
      <c r="E165" s="13">
        <f t="shared" si="173"/>
        <v>-1.43602383767742</v>
      </c>
      <c r="F165" s="9" t="s">
        <v>109</v>
      </c>
      <c r="G165" s="6">
        <v>12</v>
      </c>
      <c r="H165" s="11">
        <f t="shared" si="156"/>
        <v>-11.0220250411667</v>
      </c>
      <c r="I165" s="11">
        <f t="shared" si="157"/>
        <v>262.127974958833</v>
      </c>
      <c r="J165" s="11">
        <f t="shared" si="158"/>
        <v>0.00389276473616091</v>
      </c>
      <c r="K165" s="11">
        <f t="shared" si="159"/>
        <v>75.9047916666667</v>
      </c>
      <c r="L165" s="11">
        <f t="shared" si="160"/>
        <v>0.759047916666667</v>
      </c>
      <c r="M165" s="6" t="s">
        <v>107</v>
      </c>
      <c r="N165" s="6"/>
      <c r="O165" s="11">
        <f t="shared" si="174"/>
        <v>1.70358852556224</v>
      </c>
      <c r="P165" s="11">
        <f t="shared" si="161"/>
        <v>0.00663166933723705</v>
      </c>
      <c r="Q165" s="16">
        <f t="shared" si="162"/>
        <v>0.00139265056081978</v>
      </c>
      <c r="R165" s="11">
        <f t="shared" si="163"/>
        <v>0.1594000625</v>
      </c>
      <c r="S165" s="17">
        <f t="shared" si="164"/>
        <v>0.00873682568863347</v>
      </c>
      <c r="T165" s="3">
        <v>0.01</v>
      </c>
      <c r="U165" s="18">
        <f t="shared" si="165"/>
        <v>8.73682568863347e-5</v>
      </c>
      <c r="V165" s="17"/>
      <c r="W165" s="3"/>
      <c r="X165" s="3"/>
      <c r="Y165" s="19"/>
      <c r="Z165" s="3"/>
      <c r="AA165" s="20"/>
      <c r="AB165" s="3"/>
      <c r="AC165" s="3"/>
      <c r="AD165" s="20"/>
      <c r="AE165" s="17">
        <v>0.001</v>
      </c>
      <c r="AF165" s="3">
        <v>0.49</v>
      </c>
      <c r="AG165" s="18">
        <f t="shared" si="166"/>
        <v>0.00049</v>
      </c>
      <c r="AH165" s="27"/>
      <c r="AI165" s="3"/>
      <c r="AJ165" s="18"/>
      <c r="AK165" s="28"/>
      <c r="AL165" s="20"/>
      <c r="AM165" s="20"/>
      <c r="AN165" s="28"/>
      <c r="AO165" s="20"/>
      <c r="AP165" s="18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0.00557736825688634</v>
      </c>
      <c r="AU165" s="25">
        <f t="shared" si="169"/>
        <v>28.47</v>
      </c>
      <c r="AV165" s="1">
        <f t="shared" si="170"/>
        <v>0.26</v>
      </c>
      <c r="AW165" s="2">
        <f t="shared" si="171"/>
        <v>0.341666666666667</v>
      </c>
      <c r="AX165" s="1">
        <f t="shared" si="172"/>
        <v>94.5077772663814</v>
      </c>
      <c r="AY165" s="1">
        <f>SUM(AX154:AX165)</f>
        <v>1288.55224530911</v>
      </c>
      <c r="AZ165" s="2"/>
    </row>
    <row r="166" s="1" customFormat="1" spans="1:46">
      <c r="A166" s="6"/>
      <c r="B166" s="6"/>
      <c r="C166" s="9">
        <v>12</v>
      </c>
      <c r="D166" s="12">
        <v>-12.3906981230645</v>
      </c>
      <c r="E166" s="13">
        <f t="shared" si="173"/>
        <v>-11.0220250411667</v>
      </c>
      <c r="F166" s="9" t="s">
        <v>107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pane xSplit="4" topLeftCell="E1" activePane="topRight" state="frozen"/>
      <selection/>
      <selection pane="topRight"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37</v>
      </c>
      <c r="B2" s="4" t="s">
        <v>38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39</v>
      </c>
      <c r="C3" s="3"/>
      <c r="D3" s="3"/>
      <c r="E3" s="3">
        <v>144.6</v>
      </c>
      <c r="F3" s="3">
        <v>1166.832</v>
      </c>
      <c r="G3" s="3">
        <v>0.13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40</v>
      </c>
      <c r="C4" s="3"/>
      <c r="D4" s="3"/>
      <c r="E4" s="3">
        <v>36.5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41</v>
      </c>
      <c r="C5" s="3"/>
      <c r="D5" s="3"/>
      <c r="E5" s="3">
        <v>0.1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42</v>
      </c>
      <c r="B6" s="5" t="s">
        <v>38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43</v>
      </c>
      <c r="C7" s="3"/>
      <c r="D7" s="3"/>
      <c r="E7" s="3">
        <v>186.6</v>
      </c>
      <c r="F7" s="3">
        <v>91.104</v>
      </c>
      <c r="G7" s="3">
        <v>0.13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44</v>
      </c>
      <c r="C8" s="3"/>
      <c r="D8" s="3"/>
      <c r="E8" s="3">
        <v>782.4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45</v>
      </c>
      <c r="B9" s="5"/>
      <c r="C9" s="3"/>
      <c r="D9" s="3"/>
      <c r="E9" s="3">
        <v>135.78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46</v>
      </c>
      <c r="B10" s="5"/>
      <c r="C10" s="3"/>
      <c r="D10" s="3"/>
      <c r="E10" s="3">
        <v>89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47</v>
      </c>
      <c r="B11" s="5"/>
      <c r="C11" s="3"/>
      <c r="D11" s="3"/>
      <c r="E11" s="3">
        <v>4.7</v>
      </c>
      <c r="F11" s="3">
        <v>341.64</v>
      </c>
      <c r="G11" s="3">
        <v>0.26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48</v>
      </c>
      <c r="B12" s="5"/>
      <c r="C12" s="3"/>
      <c r="D12" s="3"/>
      <c r="E12" s="3">
        <v>1.1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49</v>
      </c>
      <c r="B13" s="5"/>
      <c r="C13" s="3"/>
      <c r="D13" s="3"/>
      <c r="E13" s="3">
        <v>0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AV40+AV55+AV71+AV87+AV102+BB118+AY134+AY150+BB150+AY165+AG118</f>
        <v>5263333.69340762</v>
      </c>
      <c r="J16" s="7" t="s">
        <v>35</v>
      </c>
      <c r="K16" s="7">
        <f>I16/(10000*1000)</f>
        <v>0.526333369340762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8831900.4900321</v>
      </c>
      <c r="J17" s="7" t="s">
        <v>35</v>
      </c>
      <c r="K17" s="7">
        <f>I17/(10000*1000)</f>
        <v>0.88319004900321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-1</v>
      </c>
      <c r="E29" s="9"/>
      <c r="F29" s="9"/>
      <c r="G29" s="6">
        <v>1</v>
      </c>
      <c r="H29" s="11">
        <f t="shared" ref="H29:H40" si="0">E30</f>
        <v>-1</v>
      </c>
      <c r="I29" s="11">
        <f t="shared" ref="I29:I40" si="1">H29+273.15</f>
        <v>272.15</v>
      </c>
      <c r="J29" s="11">
        <f t="shared" ref="J29:J40" si="2">EXP(($C$18*(I29-$C$16))/($C$19*I29*$C$16))</f>
        <v>0.0152870257166837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0.0151862587388346</v>
      </c>
      <c r="Q29" s="16">
        <f t="shared" ref="Q29:Q40" si="6">P29*$B$31</f>
        <v>0.0019742136360485</v>
      </c>
      <c r="R29" s="11">
        <f t="shared" ref="R29:R40" si="7">L29*$B$31</f>
        <v>0.129143083333333</v>
      </c>
      <c r="S29" s="17">
        <f t="shared" ref="S29:S40" si="8">Q29/R29</f>
        <v>0.0152870257166837</v>
      </c>
      <c r="T29" s="3">
        <v>0.01</v>
      </c>
      <c r="U29" s="18">
        <f t="shared" ref="U29:U40" si="9">S29*T29</f>
        <v>0.000152870257166837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0.0220528702571668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3.04166666666667</v>
      </c>
      <c r="AU29" s="1">
        <f t="shared" ref="AU29:AU40" si="17">AT29*10000*AS29*0.67*AR29*AQ29</f>
        <v>5803.93706654755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-4.99506183674194</v>
      </c>
      <c r="E30" s="13">
        <f t="shared" ref="E30:E41" si="18">D29</f>
        <v>-1</v>
      </c>
      <c r="F30" s="9" t="s">
        <v>107</v>
      </c>
      <c r="G30" s="6">
        <v>2</v>
      </c>
      <c r="H30" s="11">
        <f t="shared" si="0"/>
        <v>-4.99506183674194</v>
      </c>
      <c r="I30" s="11">
        <f t="shared" si="1"/>
        <v>268.154938163258</v>
      </c>
      <c r="J30" s="11">
        <f t="shared" si="2"/>
        <v>0.00897086835996437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1.97163040792783</v>
      </c>
      <c r="P30" s="11">
        <f t="shared" si="5"/>
        <v>0.0176872368440234</v>
      </c>
      <c r="Q30" s="16">
        <f t="shared" si="6"/>
        <v>0.00229934078972305</v>
      </c>
      <c r="R30" s="11">
        <f t="shared" si="7"/>
        <v>0.129143083333333</v>
      </c>
      <c r="S30" s="17">
        <f t="shared" si="8"/>
        <v>0.017804598824609</v>
      </c>
      <c r="T30" s="3">
        <v>0.01</v>
      </c>
      <c r="U30" s="18">
        <f t="shared" si="9"/>
        <v>0.00017804598824609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0.0220780459882461</v>
      </c>
      <c r="AR30" s="25">
        <f t="shared" si="15"/>
        <v>99.3408333333333</v>
      </c>
      <c r="AS30" s="1">
        <f t="shared" si="16"/>
        <v>0.13</v>
      </c>
      <c r="AT30" s="2">
        <f>$E$4/12</f>
        <v>3.04166666666667</v>
      </c>
      <c r="AU30" s="1">
        <f t="shared" si="17"/>
        <v>5810.56288700014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-1.32298494582143</v>
      </c>
      <c r="E31" s="13">
        <f t="shared" si="18"/>
        <v>-4.99506183674194</v>
      </c>
      <c r="F31" s="9" t="s">
        <v>107</v>
      </c>
      <c r="G31" s="6">
        <v>3</v>
      </c>
      <c r="H31" s="11">
        <f t="shared" si="0"/>
        <v>-1.32298494582143</v>
      </c>
      <c r="I31" s="11">
        <f t="shared" si="1"/>
        <v>271.827015054179</v>
      </c>
      <c r="J31" s="11">
        <f t="shared" si="2"/>
        <v>0.0146507846009968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2.94735150441714</v>
      </c>
      <c r="P31" s="11">
        <f t="shared" si="5"/>
        <v>0.0431810120346395</v>
      </c>
      <c r="Q31" s="16">
        <f t="shared" si="6"/>
        <v>0.00561353156450313</v>
      </c>
      <c r="R31" s="11">
        <f t="shared" si="7"/>
        <v>0.129143083333333</v>
      </c>
      <c r="S31" s="17">
        <f t="shared" si="8"/>
        <v>0.0434675355397389</v>
      </c>
      <c r="T31" s="3">
        <v>0.01</v>
      </c>
      <c r="U31" s="18">
        <f t="shared" si="9"/>
        <v>0.00043467535539739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0.0223346753553974</v>
      </c>
      <c r="AR31" s="25">
        <f t="shared" si="15"/>
        <v>99.3408333333333</v>
      </c>
      <c r="AS31" s="1">
        <f t="shared" si="16"/>
        <v>0.13</v>
      </c>
      <c r="AT31" s="2">
        <f>$E$4/12</f>
        <v>3.04166666666667</v>
      </c>
      <c r="AU31" s="1">
        <f t="shared" si="17"/>
        <v>5878.10333316452</v>
      </c>
    </row>
    <row r="32" s="1" customFormat="1" spans="1:47">
      <c r="A32" s="6"/>
      <c r="B32" s="6"/>
      <c r="C32" s="9">
        <v>3</v>
      </c>
      <c r="D32" s="12">
        <v>2.83230112980645</v>
      </c>
      <c r="E32" s="13">
        <f t="shared" si="18"/>
        <v>-1.32298494582143</v>
      </c>
      <c r="F32" s="9" t="s">
        <v>107</v>
      </c>
      <c r="G32" s="6">
        <v>4</v>
      </c>
      <c r="H32" s="11">
        <f t="shared" si="0"/>
        <v>2.83230112980645</v>
      </c>
      <c r="I32" s="11">
        <f t="shared" si="1"/>
        <v>275.982301129806</v>
      </c>
      <c r="J32" s="11">
        <f t="shared" si="2"/>
        <v>0.0251236421267584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3.89757882571583</v>
      </c>
      <c r="P32" s="11">
        <f t="shared" si="5"/>
        <v>0.0979213755781159</v>
      </c>
      <c r="Q32" s="16">
        <f t="shared" si="6"/>
        <v>0.0127297788251551</v>
      </c>
      <c r="R32" s="11">
        <f t="shared" si="7"/>
        <v>0.129143083333333</v>
      </c>
      <c r="S32" s="17">
        <f t="shared" si="8"/>
        <v>0.0985711235676326</v>
      </c>
      <c r="T32" s="3">
        <v>0.01</v>
      </c>
      <c r="U32" s="18">
        <f t="shared" si="9"/>
        <v>0.000985711235676326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0.0228857112356763</v>
      </c>
      <c r="AR32" s="25">
        <f t="shared" si="15"/>
        <v>99.3408333333333</v>
      </c>
      <c r="AS32" s="1">
        <f t="shared" si="16"/>
        <v>0.13</v>
      </c>
      <c r="AT32" s="2">
        <f>$E$4/12</f>
        <v>3.04166666666667</v>
      </c>
      <c r="AU32" s="1">
        <f t="shared" si="17"/>
        <v>6023.12652213055</v>
      </c>
    </row>
    <row r="33" s="1" customFormat="1" spans="1:47">
      <c r="A33" s="6"/>
      <c r="B33" s="6"/>
      <c r="C33" s="9">
        <v>4</v>
      </c>
      <c r="D33" s="12">
        <v>11.7198294499333</v>
      </c>
      <c r="E33" s="13">
        <f t="shared" si="18"/>
        <v>2.83230112980645</v>
      </c>
      <c r="F33" s="9" t="s">
        <v>107</v>
      </c>
      <c r="G33" s="6">
        <v>5</v>
      </c>
      <c r="H33" s="11">
        <f t="shared" si="0"/>
        <v>11.7198294499333</v>
      </c>
      <c r="I33" s="11">
        <f t="shared" si="1"/>
        <v>284.869829449933</v>
      </c>
      <c r="J33" s="11">
        <f t="shared" si="2"/>
        <v>0.0755284642870188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3.60967457763083</v>
      </c>
      <c r="O33" s="11">
        <f t="shared" si="19"/>
        <v>1.18339120584022</v>
      </c>
      <c r="P33" s="11">
        <f t="shared" si="5"/>
        <v>0.0893797204278751</v>
      </c>
      <c r="Q33" s="16">
        <f t="shared" si="6"/>
        <v>0.0116193636556238</v>
      </c>
      <c r="R33" s="11">
        <f t="shared" si="7"/>
        <v>0.129143083333333</v>
      </c>
      <c r="S33" s="17">
        <f t="shared" si="8"/>
        <v>0.0899727910757159</v>
      </c>
      <c r="T33" s="3">
        <v>0.01</v>
      </c>
      <c r="U33" s="18">
        <f t="shared" si="9"/>
        <v>0.000899727910757159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0.0303497279107572</v>
      </c>
      <c r="AR33" s="25">
        <f t="shared" si="15"/>
        <v>99.3408333333333</v>
      </c>
      <c r="AS33" s="1">
        <f t="shared" si="16"/>
        <v>0.13</v>
      </c>
      <c r="AT33" s="2">
        <f>$E$4/12</f>
        <v>3.04166666666667</v>
      </c>
      <c r="AU33" s="1">
        <f t="shared" si="17"/>
        <v>7987.52764273988</v>
      </c>
    </row>
    <row r="34" s="1" customFormat="1" spans="1:47">
      <c r="A34" s="6"/>
      <c r="B34" s="6"/>
      <c r="C34" s="9">
        <v>5</v>
      </c>
      <c r="D34" s="12">
        <v>16.8786240746452</v>
      </c>
      <c r="E34" s="13">
        <f t="shared" si="18"/>
        <v>11.7198294499333</v>
      </c>
      <c r="F34" s="9" t="s">
        <v>109</v>
      </c>
      <c r="G34" s="6">
        <v>6</v>
      </c>
      <c r="H34" s="11">
        <f t="shared" si="0"/>
        <v>16.8786240746452</v>
      </c>
      <c r="I34" s="11">
        <f t="shared" si="1"/>
        <v>290.028624074645</v>
      </c>
      <c r="J34" s="11">
        <f t="shared" si="2"/>
        <v>0.138722002167636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2.08741981874568</v>
      </c>
      <c r="P34" s="11">
        <f t="shared" si="5"/>
        <v>0.289571056620804</v>
      </c>
      <c r="Q34" s="16">
        <f t="shared" si="6"/>
        <v>0.0376442373607046</v>
      </c>
      <c r="R34" s="11">
        <f t="shared" si="7"/>
        <v>0.129143083333333</v>
      </c>
      <c r="S34" s="17">
        <f t="shared" si="8"/>
        <v>0.291492477870769</v>
      </c>
      <c r="T34" s="3">
        <v>0.01</v>
      </c>
      <c r="U34" s="18">
        <f t="shared" si="9"/>
        <v>0.00291492477870769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0.0323649247787077</v>
      </c>
      <c r="AR34" s="25">
        <f t="shared" si="15"/>
        <v>99.3408333333333</v>
      </c>
      <c r="AS34" s="1">
        <f t="shared" si="16"/>
        <v>0.13</v>
      </c>
      <c r="AT34" s="2">
        <f>$E$4/12</f>
        <v>3.04166666666667</v>
      </c>
      <c r="AU34" s="1">
        <f t="shared" si="17"/>
        <v>8517.89288145467</v>
      </c>
    </row>
    <row r="35" s="1" customFormat="1" spans="1:47">
      <c r="A35" s="6"/>
      <c r="B35" s="6"/>
      <c r="C35" s="9">
        <v>6</v>
      </c>
      <c r="D35" s="12">
        <v>20.6484723896667</v>
      </c>
      <c r="E35" s="13">
        <f t="shared" si="18"/>
        <v>16.8786240746452</v>
      </c>
      <c r="F35" s="9" t="s">
        <v>107</v>
      </c>
      <c r="G35" s="6">
        <v>7</v>
      </c>
      <c r="H35" s="11">
        <f t="shared" si="0"/>
        <v>20.6484723896667</v>
      </c>
      <c r="I35" s="11">
        <f t="shared" si="1"/>
        <v>293.798472389667</v>
      </c>
      <c r="J35" s="11">
        <f t="shared" si="2"/>
        <v>0.213416511672367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2.79125709545821</v>
      </c>
      <c r="P35" s="11">
        <f t="shared" si="5"/>
        <v>0.595700352493433</v>
      </c>
      <c r="Q35" s="16">
        <f t="shared" si="6"/>
        <v>0.0774410458241462</v>
      </c>
      <c r="R35" s="11">
        <f t="shared" si="7"/>
        <v>0.129143083333333</v>
      </c>
      <c r="S35" s="17">
        <f t="shared" si="8"/>
        <v>0.599653065617629</v>
      </c>
      <c r="T35" s="3">
        <v>0.01</v>
      </c>
      <c r="U35" s="18">
        <f t="shared" si="9"/>
        <v>0.00599653065617629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0.0354465306561763</v>
      </c>
      <c r="AR35" s="25">
        <f t="shared" si="15"/>
        <v>99.3408333333333</v>
      </c>
      <c r="AS35" s="1">
        <f t="shared" si="16"/>
        <v>0.13</v>
      </c>
      <c r="AT35" s="2">
        <f>$E$4/12</f>
        <v>3.04166666666667</v>
      </c>
      <c r="AU35" s="1">
        <f t="shared" si="17"/>
        <v>9328.91867393256</v>
      </c>
    </row>
    <row r="36" s="1" customFormat="1" spans="1:47">
      <c r="A36" s="6"/>
      <c r="B36" s="6"/>
      <c r="C36" s="9">
        <v>7</v>
      </c>
      <c r="D36" s="12">
        <v>23.893259423871</v>
      </c>
      <c r="E36" s="13">
        <f t="shared" si="18"/>
        <v>20.6484723896667</v>
      </c>
      <c r="F36" s="9" t="s">
        <v>107</v>
      </c>
      <c r="G36" s="6">
        <v>8</v>
      </c>
      <c r="H36" s="11">
        <f t="shared" si="0"/>
        <v>23.893259423871</v>
      </c>
      <c r="I36" s="11">
        <f t="shared" si="1"/>
        <v>297.043259423871</v>
      </c>
      <c r="J36" s="11">
        <f t="shared" si="2"/>
        <v>0.306514740239627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3.18896507629811</v>
      </c>
      <c r="P36" s="11">
        <f t="shared" si="5"/>
        <v>0.977464801994757</v>
      </c>
      <c r="Q36" s="16">
        <f t="shared" si="6"/>
        <v>0.127070424259318</v>
      </c>
      <c r="R36" s="11">
        <f t="shared" si="7"/>
        <v>0.129143083333333</v>
      </c>
      <c r="S36" s="17">
        <f t="shared" si="8"/>
        <v>0.983950676873147</v>
      </c>
      <c r="T36" s="3">
        <v>0.01</v>
      </c>
      <c r="U36" s="18">
        <f t="shared" si="9"/>
        <v>0.00983950676873147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0.0392895067687315</v>
      </c>
      <c r="AR36" s="25">
        <f t="shared" si="15"/>
        <v>99.3408333333333</v>
      </c>
      <c r="AS36" s="1">
        <f t="shared" si="16"/>
        <v>0.13</v>
      </c>
      <c r="AT36" s="2">
        <f>$E$4/12</f>
        <v>3.04166666666667</v>
      </c>
      <c r="AU36" s="1">
        <f t="shared" si="17"/>
        <v>10340.324048626</v>
      </c>
    </row>
    <row r="37" s="1" customFormat="1" spans="1:47">
      <c r="A37" s="6"/>
      <c r="B37" s="6"/>
      <c r="C37" s="9">
        <v>8</v>
      </c>
      <c r="D37" s="12">
        <v>19.9034639893548</v>
      </c>
      <c r="E37" s="13">
        <f t="shared" si="18"/>
        <v>23.893259423871</v>
      </c>
      <c r="F37" s="9" t="s">
        <v>107</v>
      </c>
      <c r="G37" s="6">
        <v>9</v>
      </c>
      <c r="H37" s="11">
        <f t="shared" si="0"/>
        <v>19.9034639893548</v>
      </c>
      <c r="I37" s="11">
        <f t="shared" si="1"/>
        <v>293.053463989355</v>
      </c>
      <c r="J37" s="11">
        <f t="shared" si="2"/>
        <v>0.196172357457711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3.20490860763668</v>
      </c>
      <c r="P37" s="11">
        <f t="shared" si="5"/>
        <v>0.628714476996597</v>
      </c>
      <c r="Q37" s="16">
        <f t="shared" si="6"/>
        <v>0.0817328820095576</v>
      </c>
      <c r="R37" s="11">
        <f t="shared" si="7"/>
        <v>0.129143083333333</v>
      </c>
      <c r="S37" s="17">
        <f t="shared" si="8"/>
        <v>0.632886252209075</v>
      </c>
      <c r="T37" s="3">
        <v>0.01</v>
      </c>
      <c r="U37" s="18">
        <f t="shared" si="9"/>
        <v>0.00632886252209075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0.0357788625220907</v>
      </c>
      <c r="AR37" s="25">
        <f t="shared" si="15"/>
        <v>99.3408333333333</v>
      </c>
      <c r="AS37" s="1">
        <f t="shared" si="16"/>
        <v>0.13</v>
      </c>
      <c r="AT37" s="2">
        <f>$E$4/12</f>
        <v>3.04166666666667</v>
      </c>
      <c r="AU37" s="1">
        <f t="shared" si="17"/>
        <v>9416.38271886109</v>
      </c>
    </row>
    <row r="38" s="1" customFormat="1" spans="1:47">
      <c r="A38" s="6"/>
      <c r="B38" s="6"/>
      <c r="C38" s="9">
        <v>9</v>
      </c>
      <c r="D38" s="12">
        <v>17.2157909646667</v>
      </c>
      <c r="E38" s="13">
        <f t="shared" si="18"/>
        <v>19.9034639893548</v>
      </c>
      <c r="F38" s="9" t="s">
        <v>107</v>
      </c>
      <c r="G38" s="6">
        <v>10</v>
      </c>
      <c r="H38" s="11">
        <f t="shared" si="0"/>
        <v>17.2157909646667</v>
      </c>
      <c r="I38" s="11">
        <f t="shared" si="1"/>
        <v>290.365790964667</v>
      </c>
      <c r="J38" s="11">
        <f t="shared" si="2"/>
        <v>0.144236579788675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3.56960246397342</v>
      </c>
      <c r="P38" s="11">
        <f t="shared" si="5"/>
        <v>0.514867250608754</v>
      </c>
      <c r="Q38" s="16">
        <f t="shared" si="6"/>
        <v>0.066932742579138</v>
      </c>
      <c r="R38" s="11">
        <f t="shared" si="7"/>
        <v>0.129143083333333</v>
      </c>
      <c r="S38" s="17">
        <f t="shared" si="8"/>
        <v>0.518283603360908</v>
      </c>
      <c r="T38" s="3">
        <v>0.01</v>
      </c>
      <c r="U38" s="18">
        <f t="shared" si="9"/>
        <v>0.00518283603360908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0.0270828360336091</v>
      </c>
      <c r="AR38" s="25">
        <f t="shared" si="15"/>
        <v>99.3408333333333</v>
      </c>
      <c r="AS38" s="1">
        <f t="shared" si="16"/>
        <v>0.13</v>
      </c>
      <c r="AT38" s="2">
        <f>$E$4/12</f>
        <v>3.04166666666667</v>
      </c>
      <c r="AU38" s="1">
        <f t="shared" si="17"/>
        <v>7127.73775430026</v>
      </c>
    </row>
    <row r="39" s="1" customFormat="1" spans="1:47">
      <c r="A39" s="6"/>
      <c r="B39" s="6"/>
      <c r="C39" s="9">
        <v>10</v>
      </c>
      <c r="D39" s="12">
        <v>8.26753387854839</v>
      </c>
      <c r="E39" s="13">
        <f t="shared" si="18"/>
        <v>17.2157909646667</v>
      </c>
      <c r="F39" s="9" t="s">
        <v>107</v>
      </c>
      <c r="G39" s="6">
        <v>11</v>
      </c>
      <c r="H39" s="11">
        <f t="shared" si="0"/>
        <v>8.26753387854839</v>
      </c>
      <c r="I39" s="11">
        <f t="shared" si="1"/>
        <v>281.417533878548</v>
      </c>
      <c r="J39" s="11">
        <f t="shared" si="2"/>
        <v>0.0496604267996096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2.90199845269643</v>
      </c>
      <c r="O39" s="11">
        <f t="shared" si="19"/>
        <v>1.14614509400157</v>
      </c>
      <c r="P39" s="11">
        <f t="shared" si="5"/>
        <v>0.0569180545423964</v>
      </c>
      <c r="Q39" s="16">
        <f t="shared" si="6"/>
        <v>0.00739934709051154</v>
      </c>
      <c r="R39" s="11">
        <f t="shared" si="7"/>
        <v>0.129143083333333</v>
      </c>
      <c r="S39" s="17">
        <f t="shared" si="8"/>
        <v>0.0572957288886542</v>
      </c>
      <c r="T39" s="3">
        <v>0.01</v>
      </c>
      <c r="U39" s="18">
        <f t="shared" si="9"/>
        <v>0.000572957288886542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0.0224729572888865</v>
      </c>
      <c r="AR39" s="25">
        <f t="shared" si="15"/>
        <v>99.3408333333333</v>
      </c>
      <c r="AS39" s="1">
        <f t="shared" si="16"/>
        <v>0.13</v>
      </c>
      <c r="AT39" s="2">
        <f>$E$4/12</f>
        <v>3.04166666666667</v>
      </c>
      <c r="AU39" s="1">
        <f t="shared" si="17"/>
        <v>5914.49676540496</v>
      </c>
    </row>
    <row r="40" s="1" customFormat="1" spans="1:48">
      <c r="A40" s="6"/>
      <c r="B40" s="6"/>
      <c r="C40" s="9">
        <v>11</v>
      </c>
      <c r="D40" s="12">
        <v>2.10688965946667</v>
      </c>
      <c r="E40" s="13">
        <f t="shared" si="18"/>
        <v>8.26753387854839</v>
      </c>
      <c r="F40" s="9" t="s">
        <v>109</v>
      </c>
      <c r="G40" s="6">
        <v>12</v>
      </c>
      <c r="H40" s="11">
        <f t="shared" si="0"/>
        <v>2.10688965946667</v>
      </c>
      <c r="I40" s="11">
        <f t="shared" si="1"/>
        <v>275.256889659467</v>
      </c>
      <c r="J40" s="11">
        <f t="shared" si="2"/>
        <v>0.0228930003382639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2.0826353727925</v>
      </c>
      <c r="P40" s="11">
        <f t="shared" si="5"/>
        <v>0.0476777722938192</v>
      </c>
      <c r="Q40" s="16">
        <f t="shared" si="6"/>
        <v>0.0061981103981965</v>
      </c>
      <c r="R40" s="11">
        <f t="shared" si="7"/>
        <v>0.129143083333333</v>
      </c>
      <c r="S40" s="17">
        <f t="shared" si="8"/>
        <v>0.0479941336246282</v>
      </c>
      <c r="T40" s="3">
        <v>0.01</v>
      </c>
      <c r="U40" s="18">
        <f t="shared" si="9"/>
        <v>0.000479941336246282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0.0223799413362463</v>
      </c>
      <c r="AR40" s="25">
        <f t="shared" si="15"/>
        <v>99.3408333333333</v>
      </c>
      <c r="AS40" s="1">
        <f t="shared" si="16"/>
        <v>0.13</v>
      </c>
      <c r="AT40" s="2">
        <f>$E$4/12</f>
        <v>3.04166666666667</v>
      </c>
      <c r="AU40" s="1">
        <f t="shared" si="17"/>
        <v>5890.01656264616</v>
      </c>
      <c r="AV40" s="1">
        <f>SUM(AU29:AU40)</f>
        <v>88039.0268568084</v>
      </c>
    </row>
    <row r="41" s="1" customFormat="1" spans="1:46">
      <c r="A41" s="6"/>
      <c r="B41" s="6"/>
      <c r="C41" s="9">
        <v>12</v>
      </c>
      <c r="D41" s="12">
        <v>-4.63313554006452</v>
      </c>
      <c r="E41" s="13">
        <f t="shared" si="18"/>
        <v>2.10688965946667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-1</v>
      </c>
      <c r="E44" s="9"/>
      <c r="F44" s="9"/>
      <c r="G44" s="6">
        <v>1</v>
      </c>
      <c r="H44" s="11">
        <f t="shared" ref="H44:H55" si="20">E45</f>
        <v>-1</v>
      </c>
      <c r="I44" s="11">
        <f t="shared" ref="I44:I55" si="21">H44+273.15</f>
        <v>272.15</v>
      </c>
      <c r="J44" s="11">
        <f t="shared" ref="J44:J55" si="22">EXP(($C$18*(I44-$C$16))/($C$19*I44*$C$16))</f>
        <v>0.0152870257166837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5">O44*J44</f>
        <v>0.0148644923258746</v>
      </c>
      <c r="Q44" s="16">
        <f t="shared" ref="Q44:Q55" si="26">P44*$B$46</f>
        <v>0.0019323840023637</v>
      </c>
      <c r="R44" s="11">
        <f t="shared" ref="R44:R55" si="27">L44*$B$46</f>
        <v>0.1264068</v>
      </c>
      <c r="S44" s="17">
        <f t="shared" ref="S44:S55" si="28">Q44/R44</f>
        <v>0.0152870257166837</v>
      </c>
      <c r="T44" s="3">
        <v>0.01</v>
      </c>
      <c r="U44" s="18">
        <f t="shared" ref="U44:U55" si="29">S44*T44</f>
        <v>0.000152870257166837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0.0192528702571668</v>
      </c>
      <c r="AR44" s="25">
        <f t="shared" ref="AR44:AR55" si="35">$B$44/12</f>
        <v>97.236</v>
      </c>
      <c r="AS44" s="1">
        <f t="shared" ref="AS44:AS55" si="36">$B$46</f>
        <v>0.13</v>
      </c>
      <c r="AT44" s="2">
        <f>$E$3/12</f>
        <v>12.05</v>
      </c>
      <c r="AU44" s="1">
        <f t="shared" ref="AU44:AU55" si="37">AT44*10000*AS44*0.67*AR44*AQ44</f>
        <v>19648.4262486108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-4.99506183674194</v>
      </c>
      <c r="E45" s="13">
        <f t="shared" ref="E45:E56" si="38">D44</f>
        <v>-1</v>
      </c>
      <c r="F45" s="9" t="s">
        <v>107</v>
      </c>
      <c r="G45" s="6">
        <v>2</v>
      </c>
      <c r="H45" s="11">
        <f t="shared" si="20"/>
        <v>-4.99506183674194</v>
      </c>
      <c r="I45" s="11">
        <f t="shared" si="21"/>
        <v>268.154938163258</v>
      </c>
      <c r="J45" s="11">
        <f t="shared" si="22"/>
        <v>0.00897086835996437</v>
      </c>
      <c r="K45" s="11">
        <f t="shared" si="23"/>
        <v>97.236</v>
      </c>
      <c r="L45" s="11">
        <f t="shared" si="24"/>
        <v>0.97236</v>
      </c>
      <c r="M45" s="6" t="s">
        <v>107</v>
      </c>
      <c r="N45" s="6"/>
      <c r="O45" s="11">
        <f t="shared" ref="O45:O55" si="39">L45+O44-P44-N45</f>
        <v>1.92985550767413</v>
      </c>
      <c r="P45" s="11">
        <f t="shared" si="25"/>
        <v>0.0173124797130968</v>
      </c>
      <c r="Q45" s="16">
        <f t="shared" si="26"/>
        <v>0.00225062236270258</v>
      </c>
      <c r="R45" s="11">
        <f t="shared" si="27"/>
        <v>0.1264068</v>
      </c>
      <c r="S45" s="17">
        <f t="shared" si="28"/>
        <v>0.017804598824609</v>
      </c>
      <c r="T45" s="3">
        <v>0.01</v>
      </c>
      <c r="U45" s="18">
        <f t="shared" si="29"/>
        <v>0.00017804598824609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0.0192780459882461</v>
      </c>
      <c r="AR45" s="25">
        <f t="shared" si="35"/>
        <v>97.236</v>
      </c>
      <c r="AS45" s="1">
        <f t="shared" si="36"/>
        <v>0.13</v>
      </c>
      <c r="AT45" s="2">
        <f>$E$3/12</f>
        <v>12.05</v>
      </c>
      <c r="AU45" s="1">
        <f t="shared" si="37"/>
        <v>19674.1192226328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-1.32298494582143</v>
      </c>
      <c r="E46" s="13">
        <f t="shared" si="38"/>
        <v>-4.99506183674194</v>
      </c>
      <c r="F46" s="9" t="s">
        <v>107</v>
      </c>
      <c r="G46" s="6">
        <v>3</v>
      </c>
      <c r="H46" s="11">
        <f t="shared" si="20"/>
        <v>-1.32298494582143</v>
      </c>
      <c r="I46" s="11">
        <f t="shared" si="21"/>
        <v>271.827015054179</v>
      </c>
      <c r="J46" s="11">
        <f t="shared" si="22"/>
        <v>0.0146507846009968</v>
      </c>
      <c r="K46" s="11">
        <f t="shared" si="23"/>
        <v>97.236</v>
      </c>
      <c r="L46" s="11">
        <f t="shared" si="24"/>
        <v>0.97236</v>
      </c>
      <c r="M46" s="6" t="s">
        <v>107</v>
      </c>
      <c r="N46" s="6"/>
      <c r="O46" s="11">
        <f t="shared" si="39"/>
        <v>2.88490302796103</v>
      </c>
      <c r="P46" s="11">
        <f t="shared" si="25"/>
        <v>0.0422660928574206</v>
      </c>
      <c r="Q46" s="16">
        <f t="shared" si="26"/>
        <v>0.00549459207146467</v>
      </c>
      <c r="R46" s="11">
        <f t="shared" si="27"/>
        <v>0.1264068</v>
      </c>
      <c r="S46" s="17">
        <f t="shared" si="28"/>
        <v>0.0434675355397389</v>
      </c>
      <c r="T46" s="3">
        <v>0.01</v>
      </c>
      <c r="U46" s="18">
        <f t="shared" si="29"/>
        <v>0.000434675355397389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0.0195346753553974</v>
      </c>
      <c r="AR46" s="25">
        <f t="shared" si="35"/>
        <v>97.236</v>
      </c>
      <c r="AS46" s="1">
        <f t="shared" si="36"/>
        <v>0.13</v>
      </c>
      <c r="AT46" s="2">
        <f>$E$3/12</f>
        <v>12.05</v>
      </c>
      <c r="AU46" s="1">
        <f t="shared" si="37"/>
        <v>19936.0211170697</v>
      </c>
    </row>
    <row r="47" s="1" customFormat="1" spans="1:47">
      <c r="A47" s="6"/>
      <c r="B47" s="6"/>
      <c r="C47" s="9">
        <v>3</v>
      </c>
      <c r="D47" s="12">
        <v>2.83230112980645</v>
      </c>
      <c r="E47" s="13">
        <f t="shared" si="38"/>
        <v>-1.32298494582143</v>
      </c>
      <c r="F47" s="9" t="s">
        <v>107</v>
      </c>
      <c r="G47" s="6">
        <v>4</v>
      </c>
      <c r="H47" s="11">
        <f t="shared" si="20"/>
        <v>2.83230112980645</v>
      </c>
      <c r="I47" s="11">
        <f t="shared" si="21"/>
        <v>275.982301129806</v>
      </c>
      <c r="J47" s="11">
        <f t="shared" si="22"/>
        <v>0.0251236421267584</v>
      </c>
      <c r="K47" s="11">
        <f t="shared" si="23"/>
        <v>97.236</v>
      </c>
      <c r="L47" s="11">
        <f t="shared" si="24"/>
        <v>0.97236</v>
      </c>
      <c r="M47" s="6" t="s">
        <v>107</v>
      </c>
      <c r="N47" s="6"/>
      <c r="O47" s="11">
        <f t="shared" si="39"/>
        <v>3.81499693510361</v>
      </c>
      <c r="P47" s="11">
        <f t="shared" si="25"/>
        <v>0.0958466177122233</v>
      </c>
      <c r="Q47" s="16">
        <f t="shared" si="26"/>
        <v>0.012460060302589</v>
      </c>
      <c r="R47" s="11">
        <f t="shared" si="27"/>
        <v>0.1264068</v>
      </c>
      <c r="S47" s="17">
        <f t="shared" si="28"/>
        <v>0.0985711235676326</v>
      </c>
      <c r="T47" s="3">
        <v>0.01</v>
      </c>
      <c r="U47" s="18">
        <f t="shared" si="29"/>
        <v>0.000985711235676326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0.0200857112356763</v>
      </c>
      <c r="AR47" s="25">
        <f t="shared" si="35"/>
        <v>97.236</v>
      </c>
      <c r="AS47" s="1">
        <f t="shared" si="36"/>
        <v>0.13</v>
      </c>
      <c r="AT47" s="2">
        <f>$E$3/12</f>
        <v>12.05</v>
      </c>
      <c r="AU47" s="1">
        <f t="shared" si="37"/>
        <v>20498.3781947095</v>
      </c>
    </row>
    <row r="48" s="1" customFormat="1" spans="1:47">
      <c r="A48" s="6"/>
      <c r="B48" s="6"/>
      <c r="C48" s="9">
        <v>4</v>
      </c>
      <c r="D48" s="12">
        <v>11.7198294499333</v>
      </c>
      <c r="E48" s="13">
        <f t="shared" si="38"/>
        <v>2.83230112980645</v>
      </c>
      <c r="F48" s="9" t="s">
        <v>107</v>
      </c>
      <c r="G48" s="6">
        <v>5</v>
      </c>
      <c r="H48" s="11">
        <f t="shared" si="20"/>
        <v>11.7198294499333</v>
      </c>
      <c r="I48" s="11">
        <f t="shared" si="21"/>
        <v>284.869829449933</v>
      </c>
      <c r="J48" s="11">
        <f t="shared" si="22"/>
        <v>0.0755284642870188</v>
      </c>
      <c r="K48" s="11">
        <f t="shared" si="23"/>
        <v>97.236</v>
      </c>
      <c r="L48" s="11">
        <f t="shared" si="24"/>
        <v>0.97236</v>
      </c>
      <c r="M48" s="6" t="s">
        <v>109</v>
      </c>
      <c r="N48" s="11">
        <f>(O47-P47)*$C$24/100</f>
        <v>3.53319280152182</v>
      </c>
      <c r="O48" s="11">
        <f t="shared" si="39"/>
        <v>1.15831751586957</v>
      </c>
      <c r="P48" s="11">
        <f t="shared" si="25"/>
        <v>0.087485943130383</v>
      </c>
      <c r="Q48" s="16">
        <f t="shared" si="26"/>
        <v>0.0113731726069498</v>
      </c>
      <c r="R48" s="11">
        <f t="shared" si="27"/>
        <v>0.1264068</v>
      </c>
      <c r="S48" s="17">
        <f t="shared" si="28"/>
        <v>0.0899727910757158</v>
      </c>
      <c r="T48" s="3">
        <v>0.01</v>
      </c>
      <c r="U48" s="18">
        <f t="shared" si="29"/>
        <v>0.000899727910757158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0.0289497279107572</v>
      </c>
      <c r="AR48" s="25">
        <f t="shared" si="35"/>
        <v>97.236</v>
      </c>
      <c r="AS48" s="1">
        <f t="shared" si="36"/>
        <v>0.13</v>
      </c>
      <c r="AT48" s="2">
        <f>$E$3/12</f>
        <v>12.05</v>
      </c>
      <c r="AU48" s="1">
        <f t="shared" si="37"/>
        <v>29544.5087498121</v>
      </c>
    </row>
    <row r="49" s="1" customFormat="1" spans="1:47">
      <c r="A49" s="6"/>
      <c r="B49" s="6"/>
      <c r="C49" s="9">
        <v>5</v>
      </c>
      <c r="D49" s="12">
        <v>16.8786240746452</v>
      </c>
      <c r="E49" s="13">
        <f t="shared" si="38"/>
        <v>11.7198294499333</v>
      </c>
      <c r="F49" s="9" t="s">
        <v>109</v>
      </c>
      <c r="G49" s="6">
        <v>6</v>
      </c>
      <c r="H49" s="11">
        <f t="shared" si="20"/>
        <v>16.8786240746452</v>
      </c>
      <c r="I49" s="11">
        <f t="shared" si="21"/>
        <v>290.028624074645</v>
      </c>
      <c r="J49" s="11">
        <f t="shared" si="22"/>
        <v>0.138722002167636</v>
      </c>
      <c r="K49" s="11">
        <f t="shared" si="23"/>
        <v>97.236</v>
      </c>
      <c r="L49" s="11">
        <f t="shared" si="24"/>
        <v>0.97236</v>
      </c>
      <c r="M49" s="6" t="s">
        <v>107</v>
      </c>
      <c r="N49" s="6"/>
      <c r="O49" s="11">
        <f t="shared" si="39"/>
        <v>2.04319157273919</v>
      </c>
      <c r="P49" s="11">
        <f t="shared" si="25"/>
        <v>0.283435625782421</v>
      </c>
      <c r="Q49" s="16">
        <f t="shared" si="26"/>
        <v>0.0368466313517148</v>
      </c>
      <c r="R49" s="11">
        <f t="shared" si="27"/>
        <v>0.1264068</v>
      </c>
      <c r="S49" s="17">
        <f t="shared" si="28"/>
        <v>0.291492477870769</v>
      </c>
      <c r="T49" s="3">
        <v>0.01</v>
      </c>
      <c r="U49" s="18">
        <f t="shared" si="29"/>
        <v>0.00291492477870769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0.0309649247787077</v>
      </c>
      <c r="AR49" s="25">
        <f t="shared" si="35"/>
        <v>97.236</v>
      </c>
      <c r="AS49" s="1">
        <f t="shared" si="36"/>
        <v>0.13</v>
      </c>
      <c r="AT49" s="2">
        <f>$E$3/12</f>
        <v>12.05</v>
      </c>
      <c r="AU49" s="1">
        <f t="shared" si="37"/>
        <v>31601.1084415707</v>
      </c>
    </row>
    <row r="50" s="1" customFormat="1" spans="1:47">
      <c r="A50" s="6"/>
      <c r="B50" s="6"/>
      <c r="C50" s="9">
        <v>6</v>
      </c>
      <c r="D50" s="12">
        <v>20.6484723896667</v>
      </c>
      <c r="E50" s="13">
        <f t="shared" si="38"/>
        <v>16.8786240746452</v>
      </c>
      <c r="F50" s="9" t="s">
        <v>107</v>
      </c>
      <c r="G50" s="6">
        <v>7</v>
      </c>
      <c r="H50" s="11">
        <f t="shared" si="20"/>
        <v>20.6484723896667</v>
      </c>
      <c r="I50" s="11">
        <f t="shared" si="21"/>
        <v>293.798472389667</v>
      </c>
      <c r="J50" s="11">
        <f t="shared" si="22"/>
        <v>0.213416511672367</v>
      </c>
      <c r="K50" s="11">
        <f t="shared" si="23"/>
        <v>97.236</v>
      </c>
      <c r="L50" s="11">
        <f t="shared" si="24"/>
        <v>0.97236</v>
      </c>
      <c r="M50" s="6" t="s">
        <v>107</v>
      </c>
      <c r="N50" s="6"/>
      <c r="O50" s="11">
        <f t="shared" si="39"/>
        <v>2.73211594695676</v>
      </c>
      <c r="P50" s="11">
        <f t="shared" si="25"/>
        <v>0.583078654883958</v>
      </c>
      <c r="Q50" s="16">
        <f t="shared" si="26"/>
        <v>0.0758002251349145</v>
      </c>
      <c r="R50" s="11">
        <f t="shared" si="27"/>
        <v>0.1264068</v>
      </c>
      <c r="S50" s="17">
        <f t="shared" si="28"/>
        <v>0.599653065617629</v>
      </c>
      <c r="T50" s="3">
        <v>0.01</v>
      </c>
      <c r="U50" s="18">
        <f t="shared" si="29"/>
        <v>0.00599653065617629</v>
      </c>
      <c r="V50" s="17"/>
      <c r="W50" s="3"/>
      <c r="X50" s="18"/>
      <c r="Y50" s="19">
        <v>0.04</v>
      </c>
      <c r="Z50" s="3">
        <v>0.29</v>
      </c>
      <c r="AA50" s="20">
        <f t="shared" si="30"/>
        <v>0.0116</v>
      </c>
      <c r="AB50" s="3">
        <v>0.015</v>
      </c>
      <c r="AC50" s="3">
        <v>0.28</v>
      </c>
      <c r="AD50" s="20">
        <f t="shared" si="31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0.0340465306561763</v>
      </c>
      <c r="AR50" s="25">
        <f t="shared" si="35"/>
        <v>97.236</v>
      </c>
      <c r="AS50" s="1">
        <f t="shared" si="36"/>
        <v>0.13</v>
      </c>
      <c r="AT50" s="2">
        <f>$E$3/12</f>
        <v>12.05</v>
      </c>
      <c r="AU50" s="1">
        <f t="shared" si="37"/>
        <v>34746.0268356573</v>
      </c>
    </row>
    <row r="51" s="1" customFormat="1" spans="1:47">
      <c r="A51" s="6"/>
      <c r="B51" s="6"/>
      <c r="C51" s="9">
        <v>7</v>
      </c>
      <c r="D51" s="12">
        <v>23.893259423871</v>
      </c>
      <c r="E51" s="13">
        <f t="shared" si="38"/>
        <v>20.6484723896667</v>
      </c>
      <c r="F51" s="9" t="s">
        <v>107</v>
      </c>
      <c r="G51" s="6">
        <v>8</v>
      </c>
      <c r="H51" s="11">
        <f t="shared" si="20"/>
        <v>23.893259423871</v>
      </c>
      <c r="I51" s="11">
        <f t="shared" si="21"/>
        <v>297.043259423871</v>
      </c>
      <c r="J51" s="11">
        <f t="shared" si="22"/>
        <v>0.306514740239627</v>
      </c>
      <c r="K51" s="11">
        <f t="shared" si="23"/>
        <v>97.236</v>
      </c>
      <c r="L51" s="11">
        <f t="shared" si="24"/>
        <v>0.97236</v>
      </c>
      <c r="M51" s="6" t="s">
        <v>107</v>
      </c>
      <c r="N51" s="6"/>
      <c r="O51" s="11">
        <f t="shared" si="39"/>
        <v>3.12139729207281</v>
      </c>
      <c r="P51" s="11">
        <f t="shared" si="25"/>
        <v>0.956754280164372</v>
      </c>
      <c r="Q51" s="16">
        <f t="shared" si="26"/>
        <v>0.124378056421368</v>
      </c>
      <c r="R51" s="11">
        <f t="shared" si="27"/>
        <v>0.1264068</v>
      </c>
      <c r="S51" s="17">
        <f t="shared" si="28"/>
        <v>0.983950676873146</v>
      </c>
      <c r="T51" s="3">
        <v>0.01</v>
      </c>
      <c r="U51" s="18">
        <f t="shared" si="29"/>
        <v>0.00983950676873146</v>
      </c>
      <c r="V51" s="17"/>
      <c r="W51" s="3"/>
      <c r="X51" s="18"/>
      <c r="Y51" s="19">
        <v>0.04</v>
      </c>
      <c r="Z51" s="3">
        <v>0.29</v>
      </c>
      <c r="AA51" s="20">
        <f t="shared" si="30"/>
        <v>0.0116</v>
      </c>
      <c r="AB51" s="3">
        <v>0.015</v>
      </c>
      <c r="AC51" s="3">
        <v>0.28</v>
      </c>
      <c r="AD51" s="20">
        <f t="shared" si="31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0.0378895067687315</v>
      </c>
      <c r="AR51" s="25">
        <f t="shared" si="35"/>
        <v>97.236</v>
      </c>
      <c r="AS51" s="1">
        <f t="shared" si="36"/>
        <v>0.13</v>
      </c>
      <c r="AT51" s="2">
        <f>$E$3/12</f>
        <v>12.05</v>
      </c>
      <c r="AU51" s="1">
        <f t="shared" si="37"/>
        <v>38667.9580445692</v>
      </c>
    </row>
    <row r="52" s="1" customFormat="1" spans="1:47">
      <c r="A52" s="6"/>
      <c r="B52" s="6"/>
      <c r="C52" s="9">
        <v>8</v>
      </c>
      <c r="D52" s="12">
        <v>19.9034639893548</v>
      </c>
      <c r="E52" s="13">
        <f t="shared" si="38"/>
        <v>23.893259423871</v>
      </c>
      <c r="F52" s="9" t="s">
        <v>107</v>
      </c>
      <c r="G52" s="6">
        <v>9</v>
      </c>
      <c r="H52" s="11">
        <f t="shared" si="20"/>
        <v>19.9034639893548</v>
      </c>
      <c r="I52" s="11">
        <f t="shared" si="21"/>
        <v>293.053463989355</v>
      </c>
      <c r="J52" s="11">
        <f t="shared" si="22"/>
        <v>0.196172357457711</v>
      </c>
      <c r="K52" s="11">
        <f t="shared" si="23"/>
        <v>97.236</v>
      </c>
      <c r="L52" s="11">
        <f t="shared" si="24"/>
        <v>0.97236</v>
      </c>
      <c r="M52" s="6" t="s">
        <v>107</v>
      </c>
      <c r="N52" s="6"/>
      <c r="O52" s="11">
        <f t="shared" si="39"/>
        <v>3.13700301190843</v>
      </c>
      <c r="P52" s="11">
        <f t="shared" si="25"/>
        <v>0.615393276198016</v>
      </c>
      <c r="Q52" s="16">
        <f t="shared" si="26"/>
        <v>0.0800011259057421</v>
      </c>
      <c r="R52" s="11">
        <f t="shared" si="27"/>
        <v>0.1264068</v>
      </c>
      <c r="S52" s="17">
        <f t="shared" si="28"/>
        <v>0.632886252209075</v>
      </c>
      <c r="T52" s="3">
        <v>0.01</v>
      </c>
      <c r="U52" s="18">
        <f t="shared" si="29"/>
        <v>0.00632886252209075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0.0343788625220907</v>
      </c>
      <c r="AR52" s="25">
        <f t="shared" si="35"/>
        <v>97.236</v>
      </c>
      <c r="AS52" s="1">
        <f t="shared" si="36"/>
        <v>0.13</v>
      </c>
      <c r="AT52" s="2">
        <f>$E$3/12</f>
        <v>12.05</v>
      </c>
      <c r="AU52" s="1">
        <f t="shared" si="37"/>
        <v>35085.1865593901</v>
      </c>
    </row>
    <row r="53" s="1" customFormat="1" spans="1:47">
      <c r="A53" s="6"/>
      <c r="B53" s="6"/>
      <c r="C53" s="9">
        <v>9</v>
      </c>
      <c r="D53" s="12">
        <v>17.2157909646667</v>
      </c>
      <c r="E53" s="13">
        <f t="shared" si="38"/>
        <v>19.9034639893548</v>
      </c>
      <c r="F53" s="9" t="s">
        <v>107</v>
      </c>
      <c r="G53" s="6">
        <v>10</v>
      </c>
      <c r="H53" s="11">
        <f t="shared" si="20"/>
        <v>17.2157909646667</v>
      </c>
      <c r="I53" s="11">
        <f t="shared" si="21"/>
        <v>290.365790964667</v>
      </c>
      <c r="J53" s="11">
        <f t="shared" si="22"/>
        <v>0.144236579788675</v>
      </c>
      <c r="K53" s="11">
        <f t="shared" si="23"/>
        <v>97.236</v>
      </c>
      <c r="L53" s="11">
        <f t="shared" si="24"/>
        <v>0.97236</v>
      </c>
      <c r="M53" s="6" t="s">
        <v>107</v>
      </c>
      <c r="N53" s="6"/>
      <c r="O53" s="11">
        <f t="shared" si="39"/>
        <v>3.49396973571042</v>
      </c>
      <c r="P53" s="11">
        <f t="shared" si="25"/>
        <v>0.503958244564013</v>
      </c>
      <c r="Q53" s="16">
        <f t="shared" si="26"/>
        <v>0.0655145717933216</v>
      </c>
      <c r="R53" s="11">
        <f t="shared" si="27"/>
        <v>0.1264068</v>
      </c>
      <c r="S53" s="17">
        <f t="shared" si="28"/>
        <v>0.518283603360908</v>
      </c>
      <c r="T53" s="3">
        <v>0.01</v>
      </c>
      <c r="U53" s="18">
        <f t="shared" si="29"/>
        <v>0.00518283603360908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0.0242828360336091</v>
      </c>
      <c r="AR53" s="25">
        <f t="shared" si="35"/>
        <v>97.236</v>
      </c>
      <c r="AS53" s="1">
        <f t="shared" si="36"/>
        <v>0.13</v>
      </c>
      <c r="AT53" s="2">
        <f>$E$3/12</f>
        <v>12.05</v>
      </c>
      <c r="AU53" s="1">
        <f t="shared" si="37"/>
        <v>24781.7341799138</v>
      </c>
    </row>
    <row r="54" s="1" customFormat="1" spans="1:47">
      <c r="A54" s="6"/>
      <c r="B54" s="6"/>
      <c r="C54" s="9">
        <v>10</v>
      </c>
      <c r="D54" s="12">
        <v>8.26753387854839</v>
      </c>
      <c r="E54" s="13">
        <f t="shared" si="38"/>
        <v>17.2157909646667</v>
      </c>
      <c r="F54" s="9" t="s">
        <v>107</v>
      </c>
      <c r="G54" s="6">
        <v>11</v>
      </c>
      <c r="H54" s="11">
        <f t="shared" si="20"/>
        <v>8.26753387854839</v>
      </c>
      <c r="I54" s="11">
        <f t="shared" si="21"/>
        <v>281.417533878548</v>
      </c>
      <c r="J54" s="11">
        <f t="shared" si="22"/>
        <v>0.0496604267996096</v>
      </c>
      <c r="K54" s="11">
        <f t="shared" si="23"/>
        <v>97.236</v>
      </c>
      <c r="L54" s="11">
        <f t="shared" si="24"/>
        <v>0.97236</v>
      </c>
      <c r="M54" s="6" t="s">
        <v>109</v>
      </c>
      <c r="N54" s="11">
        <f>(O53-P53)*$C$24/100</f>
        <v>2.84051091658909</v>
      </c>
      <c r="O54" s="11">
        <f t="shared" si="39"/>
        <v>1.12186057455732</v>
      </c>
      <c r="P54" s="11">
        <f t="shared" si="25"/>
        <v>0.0557120749421718</v>
      </c>
      <c r="Q54" s="16">
        <f t="shared" si="26"/>
        <v>0.00724256974248233</v>
      </c>
      <c r="R54" s="11">
        <f t="shared" si="27"/>
        <v>0.1264068</v>
      </c>
      <c r="S54" s="17">
        <f t="shared" si="28"/>
        <v>0.0572957288886542</v>
      </c>
      <c r="T54" s="3">
        <v>0.01</v>
      </c>
      <c r="U54" s="18">
        <f t="shared" si="29"/>
        <v>0.000572957288886542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0.0196729572888865</v>
      </c>
      <c r="AR54" s="25">
        <f t="shared" si="35"/>
        <v>97.236</v>
      </c>
      <c r="AS54" s="1">
        <f t="shared" si="36"/>
        <v>0.13</v>
      </c>
      <c r="AT54" s="2">
        <f>$E$3/12</f>
        <v>12.05</v>
      </c>
      <c r="AU54" s="1">
        <f t="shared" si="37"/>
        <v>20077.1440943393</v>
      </c>
    </row>
    <row r="55" s="1" customFormat="1" spans="1:48">
      <c r="A55" s="6"/>
      <c r="B55" s="6"/>
      <c r="C55" s="9">
        <v>11</v>
      </c>
      <c r="D55" s="12">
        <v>2.10688965946667</v>
      </c>
      <c r="E55" s="13">
        <f t="shared" si="38"/>
        <v>8.26753387854839</v>
      </c>
      <c r="F55" s="9" t="s">
        <v>109</v>
      </c>
      <c r="G55" s="6">
        <v>12</v>
      </c>
      <c r="H55" s="11">
        <f t="shared" si="20"/>
        <v>2.10688965946667</v>
      </c>
      <c r="I55" s="11">
        <f t="shared" si="21"/>
        <v>275.256889659467</v>
      </c>
      <c r="J55" s="11">
        <f t="shared" si="22"/>
        <v>0.0228930003382639</v>
      </c>
      <c r="K55" s="11">
        <f t="shared" si="23"/>
        <v>97.236</v>
      </c>
      <c r="L55" s="11">
        <f t="shared" si="24"/>
        <v>0.97236</v>
      </c>
      <c r="M55" s="6" t="s">
        <v>107</v>
      </c>
      <c r="N55" s="6"/>
      <c r="O55" s="11">
        <f t="shared" si="39"/>
        <v>2.03850849961515</v>
      </c>
      <c r="P55" s="11">
        <f t="shared" si="25"/>
        <v>0.0466675757712435</v>
      </c>
      <c r="Q55" s="16">
        <f t="shared" si="26"/>
        <v>0.00606678485026165</v>
      </c>
      <c r="R55" s="11">
        <f t="shared" si="27"/>
        <v>0.1264068</v>
      </c>
      <c r="S55" s="17">
        <f t="shared" si="28"/>
        <v>0.0479941336246282</v>
      </c>
      <c r="T55" s="3">
        <v>0.01</v>
      </c>
      <c r="U55" s="18">
        <f t="shared" si="29"/>
        <v>0.000479941336246282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0.0195799413362463</v>
      </c>
      <c r="AR55" s="25">
        <f t="shared" si="35"/>
        <v>97.236</v>
      </c>
      <c r="AS55" s="1">
        <f t="shared" si="36"/>
        <v>0.13</v>
      </c>
      <c r="AT55" s="2">
        <f>$E$3/12</f>
        <v>12.05</v>
      </c>
      <c r="AU55" s="1">
        <f t="shared" si="37"/>
        <v>19982.2171010659</v>
      </c>
      <c r="AV55" s="1">
        <f>SUM(AU44:AU55)</f>
        <v>314242.828789341</v>
      </c>
    </row>
    <row r="56" s="1" customFormat="1" spans="1:46">
      <c r="A56" s="6"/>
      <c r="B56" s="6"/>
      <c r="C56" s="9">
        <v>12</v>
      </c>
      <c r="D56" s="12">
        <v>-4.63313554006452</v>
      </c>
      <c r="E56" s="13">
        <f t="shared" si="38"/>
        <v>2.10688965946667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-1</v>
      </c>
      <c r="E60" s="9"/>
      <c r="F60" s="9"/>
      <c r="G60" s="6">
        <v>1</v>
      </c>
      <c r="H60" s="11">
        <f t="shared" ref="H60:H71" si="40">E61</f>
        <v>-1</v>
      </c>
      <c r="I60" s="11">
        <f t="shared" ref="I60:I71" si="41">H60+273.15</f>
        <v>272.15</v>
      </c>
      <c r="J60" s="11">
        <f t="shared" ref="J60:J71" si="42">EXP(($C$18*(I60-$C$16))/($C$19*I60*$C$16))</f>
        <v>0.0152870257166837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0.0210915093813086</v>
      </c>
      <c r="Q60" s="16">
        <f t="shared" ref="Q60:Q71" si="46">P60*$B$62</f>
        <v>0.00210915093813086</v>
      </c>
      <c r="R60" s="11">
        <f t="shared" ref="R60:R71" si="47">L60*$B$62</f>
        <v>0.13797</v>
      </c>
      <c r="S60" s="17">
        <f t="shared" ref="S60:S71" si="48">Q60/R60</f>
        <v>0.0152870257166837</v>
      </c>
      <c r="T60" s="3">
        <v>0.01</v>
      </c>
      <c r="U60" s="18">
        <f t="shared" ref="U60:U71" si="49">S60*T60</f>
        <v>0.000152870257166837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0.0124528702571668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0.00833333333333333</v>
      </c>
      <c r="AU60" s="1">
        <f t="shared" ref="AU60:AU71" si="57">AT60*10000*AS60*0.67*AR60*AQ60</f>
        <v>9.59285067737897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-4.99506183674194</v>
      </c>
      <c r="E61" s="13">
        <f t="shared" ref="E61:E72" si="58">D60</f>
        <v>-1</v>
      </c>
      <c r="F61" s="9" t="s">
        <v>107</v>
      </c>
      <c r="G61" s="6">
        <v>2</v>
      </c>
      <c r="H61" s="11">
        <f t="shared" si="40"/>
        <v>-4.99506183674194</v>
      </c>
      <c r="I61" s="11">
        <f t="shared" si="41"/>
        <v>268.154938163258</v>
      </c>
      <c r="J61" s="11">
        <f t="shared" si="42"/>
        <v>0.00897086835996437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2.73830849061869</v>
      </c>
      <c r="P61" s="11">
        <f t="shared" si="45"/>
        <v>0.024565004998313</v>
      </c>
      <c r="Q61" s="16">
        <f t="shared" si="46"/>
        <v>0.0024565004998313</v>
      </c>
      <c r="R61" s="11">
        <f t="shared" si="47"/>
        <v>0.13797</v>
      </c>
      <c r="S61" s="17">
        <f t="shared" si="48"/>
        <v>0.017804598824609</v>
      </c>
      <c r="T61" s="3">
        <v>0.01</v>
      </c>
      <c r="U61" s="18">
        <f t="shared" si="49"/>
        <v>0.00017804598824609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0.0124780459882461</v>
      </c>
      <c r="AR61" s="25">
        <f t="shared" si="55"/>
        <v>137.97</v>
      </c>
      <c r="AS61" s="1">
        <f t="shared" si="56"/>
        <v>0.1</v>
      </c>
      <c r="AT61" s="2">
        <f>$E$5/12</f>
        <v>0.00833333333333333</v>
      </c>
      <c r="AU61" s="1">
        <f t="shared" si="57"/>
        <v>9.61224436124058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-1.32298494582143</v>
      </c>
      <c r="E62" s="13">
        <f t="shared" si="58"/>
        <v>-4.99506183674194</v>
      </c>
      <c r="F62" s="9" t="s">
        <v>107</v>
      </c>
      <c r="G62" s="6">
        <v>3</v>
      </c>
      <c r="H62" s="11">
        <f t="shared" si="40"/>
        <v>-1.32298494582143</v>
      </c>
      <c r="I62" s="11">
        <f t="shared" si="41"/>
        <v>271.827015054179</v>
      </c>
      <c r="J62" s="11">
        <f t="shared" si="42"/>
        <v>0.0146507846009968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4.09344348562038</v>
      </c>
      <c r="P62" s="11">
        <f t="shared" si="45"/>
        <v>0.0599721587841778</v>
      </c>
      <c r="Q62" s="16">
        <f t="shared" si="46"/>
        <v>0.00599721587841778</v>
      </c>
      <c r="R62" s="11">
        <f t="shared" si="47"/>
        <v>0.13797</v>
      </c>
      <c r="S62" s="17">
        <f t="shared" si="48"/>
        <v>0.0434675355397389</v>
      </c>
      <c r="T62" s="3">
        <v>0.01</v>
      </c>
      <c r="U62" s="18">
        <f t="shared" si="49"/>
        <v>0.000434675355397389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0.0127346753553974</v>
      </c>
      <c r="AR62" s="25">
        <f t="shared" si="55"/>
        <v>137.97</v>
      </c>
      <c r="AS62" s="1">
        <f t="shared" si="56"/>
        <v>0.1</v>
      </c>
      <c r="AT62" s="2">
        <f>$E$5/12</f>
        <v>0.00833333333333333</v>
      </c>
      <c r="AU62" s="1">
        <f t="shared" si="57"/>
        <v>9.80993430321166</v>
      </c>
    </row>
    <row r="63" s="1" customFormat="1" spans="1:47">
      <c r="A63" s="6"/>
      <c r="B63" s="6"/>
      <c r="C63" s="9">
        <v>3</v>
      </c>
      <c r="D63" s="12">
        <v>2.83230112980645</v>
      </c>
      <c r="E63" s="13">
        <f t="shared" si="58"/>
        <v>-1.32298494582143</v>
      </c>
      <c r="F63" s="9" t="s">
        <v>107</v>
      </c>
      <c r="G63" s="6">
        <v>4</v>
      </c>
      <c r="H63" s="11">
        <f t="shared" si="40"/>
        <v>2.83230112980645</v>
      </c>
      <c r="I63" s="11">
        <f t="shared" si="41"/>
        <v>275.982301129806</v>
      </c>
      <c r="J63" s="11">
        <f t="shared" si="42"/>
        <v>0.0251236421267584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5.4131713268362</v>
      </c>
      <c r="P63" s="11">
        <f t="shared" si="45"/>
        <v>0.135998579186263</v>
      </c>
      <c r="Q63" s="16">
        <f t="shared" si="46"/>
        <v>0.0135998579186263</v>
      </c>
      <c r="R63" s="11">
        <f t="shared" si="47"/>
        <v>0.13797</v>
      </c>
      <c r="S63" s="17">
        <f t="shared" si="48"/>
        <v>0.0985711235676326</v>
      </c>
      <c r="T63" s="3">
        <v>0.01</v>
      </c>
      <c r="U63" s="18">
        <f t="shared" si="49"/>
        <v>0.000985711235676326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0.0132857112356763</v>
      </c>
      <c r="AR63" s="25">
        <f t="shared" si="55"/>
        <v>137.97</v>
      </c>
      <c r="AS63" s="1">
        <f t="shared" si="56"/>
        <v>0.1</v>
      </c>
      <c r="AT63" s="2">
        <f>$E$5/12</f>
        <v>0.00833333333333333</v>
      </c>
      <c r="AU63" s="1">
        <f t="shared" si="57"/>
        <v>10.2344151504566</v>
      </c>
    </row>
    <row r="64" s="1" customFormat="1" spans="1:47">
      <c r="A64" s="6"/>
      <c r="B64" s="6"/>
      <c r="C64" s="9">
        <v>4</v>
      </c>
      <c r="D64" s="12">
        <v>11.7198294499333</v>
      </c>
      <c r="E64" s="13">
        <f t="shared" si="58"/>
        <v>2.83230112980645</v>
      </c>
      <c r="F64" s="9" t="s">
        <v>107</v>
      </c>
      <c r="G64" s="6">
        <v>5</v>
      </c>
      <c r="H64" s="11">
        <f t="shared" si="40"/>
        <v>11.7198294499333</v>
      </c>
      <c r="I64" s="11">
        <f t="shared" si="41"/>
        <v>284.869829449933</v>
      </c>
      <c r="J64" s="11">
        <f t="shared" si="42"/>
        <v>0.0755284642870188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5.01331411026744</v>
      </c>
      <c r="O64" s="11">
        <f t="shared" si="59"/>
        <v>1.6435586373825</v>
      </c>
      <c r="P64" s="11">
        <f t="shared" si="45"/>
        <v>0.124135459847165</v>
      </c>
      <c r="Q64" s="16">
        <f t="shared" si="46"/>
        <v>0.0124135459847165</v>
      </c>
      <c r="R64" s="11">
        <f t="shared" si="47"/>
        <v>0.13797</v>
      </c>
      <c r="S64" s="17">
        <f t="shared" si="48"/>
        <v>0.0899727910757158</v>
      </c>
      <c r="T64" s="3">
        <v>0.01</v>
      </c>
      <c r="U64" s="18">
        <f t="shared" si="49"/>
        <v>0.000899727910757158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0.0189497279107572</v>
      </c>
      <c r="AR64" s="25">
        <f t="shared" si="55"/>
        <v>137.97</v>
      </c>
      <c r="AS64" s="1">
        <f t="shared" si="56"/>
        <v>0.1</v>
      </c>
      <c r="AT64" s="2">
        <f>$E$5/12</f>
        <v>0.00833333333333333</v>
      </c>
      <c r="AU64" s="1">
        <f t="shared" si="57"/>
        <v>14.5975912758133</v>
      </c>
    </row>
    <row r="65" s="1" customFormat="1" spans="1:47">
      <c r="A65" s="6"/>
      <c r="B65" s="6"/>
      <c r="C65" s="9">
        <v>5</v>
      </c>
      <c r="D65" s="12">
        <v>16.8786240746452</v>
      </c>
      <c r="E65" s="13">
        <f t="shared" si="58"/>
        <v>11.7198294499333</v>
      </c>
      <c r="F65" s="9" t="s">
        <v>109</v>
      </c>
      <c r="G65" s="6">
        <v>6</v>
      </c>
      <c r="H65" s="11">
        <f t="shared" si="40"/>
        <v>16.8786240746452</v>
      </c>
      <c r="I65" s="11">
        <f t="shared" si="41"/>
        <v>290.028624074645</v>
      </c>
      <c r="J65" s="11">
        <f t="shared" si="42"/>
        <v>0.138722002167636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2.89912317753533</v>
      </c>
      <c r="P65" s="11">
        <f t="shared" si="45"/>
        <v>0.4021721717183</v>
      </c>
      <c r="Q65" s="16">
        <f t="shared" si="46"/>
        <v>0.04021721717183</v>
      </c>
      <c r="R65" s="11">
        <f t="shared" si="47"/>
        <v>0.13797</v>
      </c>
      <c r="S65" s="17">
        <f t="shared" si="48"/>
        <v>0.291492477870769</v>
      </c>
      <c r="T65" s="3">
        <v>0.01</v>
      </c>
      <c r="U65" s="18">
        <f t="shared" si="49"/>
        <v>0.00291492477870769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0.0209649247787077</v>
      </c>
      <c r="AR65" s="25">
        <f t="shared" si="55"/>
        <v>137.97</v>
      </c>
      <c r="AS65" s="1">
        <f t="shared" si="56"/>
        <v>0.1</v>
      </c>
      <c r="AT65" s="2">
        <f>$E$5/12</f>
        <v>0.00833333333333333</v>
      </c>
      <c r="AU65" s="1">
        <f t="shared" si="57"/>
        <v>16.1499629170938</v>
      </c>
    </row>
    <row r="66" s="1" customFormat="1" spans="1:47">
      <c r="A66" s="6"/>
      <c r="B66" s="6"/>
      <c r="C66" s="9">
        <v>6</v>
      </c>
      <c r="D66" s="12">
        <v>20.6484723896667</v>
      </c>
      <c r="E66" s="13">
        <f t="shared" si="58"/>
        <v>16.8786240746452</v>
      </c>
      <c r="F66" s="9" t="s">
        <v>107</v>
      </c>
      <c r="G66" s="6">
        <v>7</v>
      </c>
      <c r="H66" s="11">
        <f t="shared" si="40"/>
        <v>20.6484723896667</v>
      </c>
      <c r="I66" s="11">
        <f t="shared" si="41"/>
        <v>293.798472389667</v>
      </c>
      <c r="J66" s="11">
        <f t="shared" si="42"/>
        <v>0.213416511672367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3.87665100581703</v>
      </c>
      <c r="P66" s="11">
        <f t="shared" si="45"/>
        <v>0.827341334632643</v>
      </c>
      <c r="Q66" s="16">
        <f t="shared" si="46"/>
        <v>0.0827341334632643</v>
      </c>
      <c r="R66" s="11">
        <f t="shared" si="47"/>
        <v>0.13797</v>
      </c>
      <c r="S66" s="17">
        <f t="shared" si="48"/>
        <v>0.599653065617629</v>
      </c>
      <c r="T66" s="3">
        <v>0.01</v>
      </c>
      <c r="U66" s="18">
        <f t="shared" si="49"/>
        <v>0.00599653065617629</v>
      </c>
      <c r="V66" s="17"/>
      <c r="W66" s="3"/>
      <c r="X66" s="18"/>
      <c r="Y66" s="19">
        <v>0.04</v>
      </c>
      <c r="Z66" s="3">
        <v>0.06</v>
      </c>
      <c r="AA66" s="20">
        <f t="shared" si="50"/>
        <v>0.0024</v>
      </c>
      <c r="AB66" s="3">
        <v>0.015</v>
      </c>
      <c r="AC66" s="3">
        <v>0.63</v>
      </c>
      <c r="AD66" s="20">
        <f t="shared" si="51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0.0240465306561763</v>
      </c>
      <c r="AR66" s="25">
        <f t="shared" si="55"/>
        <v>137.97</v>
      </c>
      <c r="AS66" s="1">
        <f t="shared" si="56"/>
        <v>0.1</v>
      </c>
      <c r="AT66" s="2">
        <f>$E$5/12</f>
        <v>0.00833333333333333</v>
      </c>
      <c r="AU66" s="1">
        <f t="shared" si="57"/>
        <v>18.5238240766989</v>
      </c>
    </row>
    <row r="67" s="1" customFormat="1" spans="1:47">
      <c r="A67" s="6"/>
      <c r="B67" s="6"/>
      <c r="C67" s="9">
        <v>7</v>
      </c>
      <c r="D67" s="12">
        <v>23.893259423871</v>
      </c>
      <c r="E67" s="13">
        <f t="shared" si="58"/>
        <v>20.6484723896667</v>
      </c>
      <c r="F67" s="9" t="s">
        <v>107</v>
      </c>
      <c r="G67" s="6">
        <v>8</v>
      </c>
      <c r="H67" s="11">
        <f t="shared" si="40"/>
        <v>23.893259423871</v>
      </c>
      <c r="I67" s="11">
        <f t="shared" si="41"/>
        <v>297.043259423871</v>
      </c>
      <c r="J67" s="11">
        <f t="shared" si="42"/>
        <v>0.306514740239627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4.42900967118439</v>
      </c>
      <c r="P67" s="11">
        <f t="shared" si="45"/>
        <v>1.35755674888188</v>
      </c>
      <c r="Q67" s="16">
        <f t="shared" si="46"/>
        <v>0.135755674888188</v>
      </c>
      <c r="R67" s="11">
        <f t="shared" si="47"/>
        <v>0.13797</v>
      </c>
      <c r="S67" s="17">
        <f t="shared" si="48"/>
        <v>0.983950676873146</v>
      </c>
      <c r="T67" s="3">
        <v>0.01</v>
      </c>
      <c r="U67" s="18">
        <f t="shared" si="49"/>
        <v>0.00983950676873146</v>
      </c>
      <c r="V67" s="17"/>
      <c r="W67" s="3"/>
      <c r="X67" s="18"/>
      <c r="Y67" s="19">
        <v>0.04</v>
      </c>
      <c r="Z67" s="3">
        <v>0.06</v>
      </c>
      <c r="AA67" s="20">
        <f t="shared" si="50"/>
        <v>0.0024</v>
      </c>
      <c r="AB67" s="3">
        <v>0.015</v>
      </c>
      <c r="AC67" s="3">
        <v>0.63</v>
      </c>
      <c r="AD67" s="20">
        <f t="shared" si="51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0.0278895067687315</v>
      </c>
      <c r="AR67" s="25">
        <f t="shared" si="55"/>
        <v>137.97</v>
      </c>
      <c r="AS67" s="1">
        <f t="shared" si="56"/>
        <v>0.1</v>
      </c>
      <c r="AT67" s="2">
        <f>$E$5/12</f>
        <v>0.00833333333333333</v>
      </c>
      <c r="AU67" s="1">
        <f t="shared" si="57"/>
        <v>21.4841934729238</v>
      </c>
    </row>
    <row r="68" s="1" customFormat="1" spans="1:47">
      <c r="A68" s="6"/>
      <c r="B68" s="6"/>
      <c r="C68" s="9">
        <v>8</v>
      </c>
      <c r="D68" s="12">
        <v>19.9034639893548</v>
      </c>
      <c r="E68" s="13">
        <f t="shared" si="58"/>
        <v>23.893259423871</v>
      </c>
      <c r="F68" s="9" t="s">
        <v>107</v>
      </c>
      <c r="G68" s="6">
        <v>9</v>
      </c>
      <c r="H68" s="11">
        <f t="shared" si="40"/>
        <v>19.9034639893548</v>
      </c>
      <c r="I68" s="11">
        <f t="shared" si="41"/>
        <v>293.053463989355</v>
      </c>
      <c r="J68" s="11">
        <f t="shared" si="42"/>
        <v>0.196172357457711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4.45115292230251</v>
      </c>
      <c r="P68" s="11">
        <f t="shared" si="45"/>
        <v>0.873193162172861</v>
      </c>
      <c r="Q68" s="16">
        <f t="shared" si="46"/>
        <v>0.0873193162172861</v>
      </c>
      <c r="R68" s="11">
        <f t="shared" si="47"/>
        <v>0.13797</v>
      </c>
      <c r="S68" s="17">
        <f t="shared" si="48"/>
        <v>0.632886252209075</v>
      </c>
      <c r="T68" s="3">
        <v>0.01</v>
      </c>
      <c r="U68" s="18">
        <f t="shared" si="49"/>
        <v>0.00632886252209075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0.0243788625220908</v>
      </c>
      <c r="AR68" s="25">
        <f t="shared" si="55"/>
        <v>137.97</v>
      </c>
      <c r="AS68" s="1">
        <f t="shared" si="56"/>
        <v>0.1</v>
      </c>
      <c r="AT68" s="2">
        <f>$E$5/12</f>
        <v>0.00833333333333333</v>
      </c>
      <c r="AU68" s="1">
        <f t="shared" si="57"/>
        <v>18.7798301137985</v>
      </c>
    </row>
    <row r="69" s="1" customFormat="1" spans="1:47">
      <c r="A69" s="6"/>
      <c r="B69" s="6"/>
      <c r="C69" s="9">
        <v>9</v>
      </c>
      <c r="D69" s="12">
        <v>17.2157909646667</v>
      </c>
      <c r="E69" s="13">
        <f t="shared" si="58"/>
        <v>19.9034639893548</v>
      </c>
      <c r="F69" s="9" t="s">
        <v>107</v>
      </c>
      <c r="G69" s="6">
        <v>10</v>
      </c>
      <c r="H69" s="11">
        <f t="shared" si="40"/>
        <v>17.2157909646667</v>
      </c>
      <c r="I69" s="11">
        <f t="shared" si="41"/>
        <v>290.365790964667</v>
      </c>
      <c r="J69" s="11">
        <f t="shared" si="42"/>
        <v>0.144236579788675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4.95765976012965</v>
      </c>
      <c r="P69" s="11">
        <f t="shared" si="45"/>
        <v>0.715075887557045</v>
      </c>
      <c r="Q69" s="16">
        <f t="shared" si="46"/>
        <v>0.0715075887557045</v>
      </c>
      <c r="R69" s="11">
        <f t="shared" si="47"/>
        <v>0.13797</v>
      </c>
      <c r="S69" s="17">
        <f t="shared" si="48"/>
        <v>0.518283603360908</v>
      </c>
      <c r="T69" s="3">
        <v>0.01</v>
      </c>
      <c r="U69" s="18">
        <f t="shared" si="49"/>
        <v>0.00518283603360908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0.0174828360336091</v>
      </c>
      <c r="AR69" s="25">
        <f t="shared" si="55"/>
        <v>137.97</v>
      </c>
      <c r="AS69" s="1">
        <f t="shared" si="56"/>
        <v>0.1</v>
      </c>
      <c r="AT69" s="2">
        <f>$E$5/12</f>
        <v>0.00833333333333333</v>
      </c>
      <c r="AU69" s="1">
        <f t="shared" si="57"/>
        <v>13.4675967888602</v>
      </c>
    </row>
    <row r="70" s="1" customFormat="1" spans="1:47">
      <c r="A70" s="6"/>
      <c r="B70" s="6"/>
      <c r="C70" s="9">
        <v>10</v>
      </c>
      <c r="D70" s="12">
        <v>8.26753387854839</v>
      </c>
      <c r="E70" s="13">
        <f t="shared" si="58"/>
        <v>17.2157909646667</v>
      </c>
      <c r="F70" s="9" t="s">
        <v>107</v>
      </c>
      <c r="G70" s="6">
        <v>11</v>
      </c>
      <c r="H70" s="11">
        <f t="shared" si="40"/>
        <v>8.26753387854839</v>
      </c>
      <c r="I70" s="11">
        <f t="shared" si="41"/>
        <v>281.417533878548</v>
      </c>
      <c r="J70" s="11">
        <f t="shared" si="42"/>
        <v>0.0496604267996096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4.03045467894397</v>
      </c>
      <c r="O70" s="11">
        <f t="shared" si="59"/>
        <v>1.59182919362863</v>
      </c>
      <c r="P70" s="11">
        <f t="shared" si="45"/>
        <v>0.0790509171476762</v>
      </c>
      <c r="Q70" s="16">
        <f t="shared" si="46"/>
        <v>0.00790509171476762</v>
      </c>
      <c r="R70" s="11">
        <f t="shared" si="47"/>
        <v>0.13797</v>
      </c>
      <c r="S70" s="17">
        <f t="shared" si="48"/>
        <v>0.0572957288886542</v>
      </c>
      <c r="T70" s="3">
        <v>0.01</v>
      </c>
      <c r="U70" s="18">
        <f t="shared" si="49"/>
        <v>0.000572957288886542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0.0128729572888865</v>
      </c>
      <c r="AR70" s="25">
        <f t="shared" si="55"/>
        <v>137.97</v>
      </c>
      <c r="AS70" s="1">
        <f t="shared" si="56"/>
        <v>0.1</v>
      </c>
      <c r="AT70" s="2">
        <f>$E$5/12</f>
        <v>0.00833333333333333</v>
      </c>
      <c r="AU70" s="1">
        <f t="shared" si="57"/>
        <v>9.91645737074119</v>
      </c>
    </row>
    <row r="71" s="1" customFormat="1" spans="1:48">
      <c r="A71" s="6"/>
      <c r="B71" s="6"/>
      <c r="C71" s="9">
        <v>11</v>
      </c>
      <c r="D71" s="12">
        <v>2.10688965946667</v>
      </c>
      <c r="E71" s="13">
        <f t="shared" si="58"/>
        <v>8.26753387854839</v>
      </c>
      <c r="F71" s="9" t="s">
        <v>109</v>
      </c>
      <c r="G71" s="6">
        <v>12</v>
      </c>
      <c r="H71" s="11">
        <f t="shared" si="40"/>
        <v>2.10688965946667</v>
      </c>
      <c r="I71" s="11">
        <f t="shared" si="41"/>
        <v>275.256889659467</v>
      </c>
      <c r="J71" s="11">
        <f t="shared" si="42"/>
        <v>0.0228930003382639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2.89247827648095</v>
      </c>
      <c r="P71" s="11">
        <f t="shared" si="45"/>
        <v>0.0662175061618996</v>
      </c>
      <c r="Q71" s="16">
        <f t="shared" si="46"/>
        <v>0.00662175061618996</v>
      </c>
      <c r="R71" s="11">
        <f t="shared" si="47"/>
        <v>0.13797</v>
      </c>
      <c r="S71" s="17">
        <f t="shared" si="48"/>
        <v>0.0479941336246282</v>
      </c>
      <c r="T71" s="3">
        <v>0.01</v>
      </c>
      <c r="U71" s="18">
        <f t="shared" si="49"/>
        <v>0.000479941336246282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0.0127799413362463</v>
      </c>
      <c r="AR71" s="25">
        <f t="shared" si="55"/>
        <v>137.97</v>
      </c>
      <c r="AS71" s="1">
        <f t="shared" si="56"/>
        <v>0.1</v>
      </c>
      <c r="AT71" s="2">
        <f>$E$5/12</f>
        <v>0.00833333333333333</v>
      </c>
      <c r="AU71" s="1">
        <f t="shared" si="57"/>
        <v>9.84480415940394</v>
      </c>
      <c r="AV71" s="1">
        <f>SUM(AU60:AU71)</f>
        <v>162.013704667622</v>
      </c>
    </row>
    <row r="72" s="1" customFormat="1" spans="1:46">
      <c r="A72" s="6"/>
      <c r="B72" s="6"/>
      <c r="C72" s="9">
        <v>12</v>
      </c>
      <c r="D72" s="12">
        <v>-4.63313554006452</v>
      </c>
      <c r="E72" s="13">
        <f t="shared" si="58"/>
        <v>2.10688965946667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-1</v>
      </c>
      <c r="E76" s="9"/>
      <c r="F76" s="9"/>
      <c r="G76" s="6">
        <v>1</v>
      </c>
      <c r="H76" s="11">
        <f t="shared" ref="H76:H87" si="60">E77</f>
        <v>-1</v>
      </c>
      <c r="I76" s="11">
        <f t="shared" ref="I76:I87" si="61">H76+273.15</f>
        <v>272.15</v>
      </c>
      <c r="J76" s="11">
        <f t="shared" ref="J76:J87" si="62">EXP(($C$18*(I76-$C$16))/($C$19*I76*$C$16))</f>
        <v>0.0152870257166837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0.00119639448055791</v>
      </c>
      <c r="Q76" s="16">
        <f t="shared" ref="Q76:Q87" si="66">P76*$B$78</f>
        <v>0.000227314951306003</v>
      </c>
      <c r="R76" s="11">
        <f t="shared" ref="R76:R87" si="67">L76*$B$78</f>
        <v>0.0148697958333333</v>
      </c>
      <c r="S76" s="17">
        <f t="shared" ref="S76:S87" si="68">Q76/R76</f>
        <v>0.0152870257166838</v>
      </c>
      <c r="T76" s="3">
        <v>0.01</v>
      </c>
      <c r="U76" s="18">
        <f t="shared" ref="U76:U87" si="69">S76*T76</f>
        <v>0.000152870257166838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0.0117528702571668</v>
      </c>
      <c r="AR76" s="25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391.2</v>
      </c>
      <c r="AU76" s="1">
        <f t="shared" ref="AU76:AU87" si="77">AT76*10000*AS76*0.67*AR76*AQ76</f>
        <v>45806.0239983311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-4.99506183674194</v>
      </c>
      <c r="E77" s="13">
        <f t="shared" ref="E77:E88" si="78">D76</f>
        <v>-1</v>
      </c>
      <c r="F77" s="9" t="s">
        <v>107</v>
      </c>
      <c r="G77" s="6">
        <v>2</v>
      </c>
      <c r="H77" s="11">
        <f t="shared" si="60"/>
        <v>-4.99506183674194</v>
      </c>
      <c r="I77" s="11">
        <f t="shared" si="61"/>
        <v>268.154938163258</v>
      </c>
      <c r="J77" s="11">
        <f t="shared" si="62"/>
        <v>0.00897086835996437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0.155327772186109</v>
      </c>
      <c r="P77" s="11">
        <f t="shared" si="65"/>
        <v>0.00139342499692812</v>
      </c>
      <c r="Q77" s="16">
        <f t="shared" si="66"/>
        <v>0.000264750749416342</v>
      </c>
      <c r="R77" s="11">
        <f t="shared" si="67"/>
        <v>0.0148697958333333</v>
      </c>
      <c r="S77" s="17">
        <f t="shared" si="68"/>
        <v>0.017804598824609</v>
      </c>
      <c r="T77" s="3">
        <v>0.01</v>
      </c>
      <c r="U77" s="18">
        <f t="shared" si="69"/>
        <v>0.00017804598824609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0.0117780459882461</v>
      </c>
      <c r="AR77" s="25">
        <f t="shared" si="74"/>
        <v>7.82620833333333</v>
      </c>
      <c r="AS77" s="1">
        <f t="shared" si="75"/>
        <v>0.19</v>
      </c>
      <c r="AT77" s="2">
        <f t="shared" si="76"/>
        <v>391.2</v>
      </c>
      <c r="AU77" s="1">
        <f t="shared" si="77"/>
        <v>45904.1447226102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12">
        <v>-1.32298494582143</v>
      </c>
      <c r="E78" s="13">
        <f t="shared" si="78"/>
        <v>-4.99506183674194</v>
      </c>
      <c r="F78" s="9" t="s">
        <v>107</v>
      </c>
      <c r="G78" s="6">
        <v>3</v>
      </c>
      <c r="H78" s="11">
        <f t="shared" si="60"/>
        <v>-1.32298494582143</v>
      </c>
      <c r="I78" s="11">
        <f t="shared" si="61"/>
        <v>271.827015054179</v>
      </c>
      <c r="J78" s="11">
        <f t="shared" si="62"/>
        <v>0.0146507846009968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0.232196430522514</v>
      </c>
      <c r="P78" s="11">
        <f t="shared" si="65"/>
        <v>0.00340185988870568</v>
      </c>
      <c r="Q78" s="16">
        <f t="shared" si="66"/>
        <v>0.000646353378854078</v>
      </c>
      <c r="R78" s="11">
        <f t="shared" si="67"/>
        <v>0.0148697958333333</v>
      </c>
      <c r="S78" s="17">
        <f t="shared" si="68"/>
        <v>0.043467535539739</v>
      </c>
      <c r="T78" s="3">
        <v>0.01</v>
      </c>
      <c r="U78" s="18">
        <f t="shared" si="69"/>
        <v>0.00043467535539739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0.0120346753553974</v>
      </c>
      <c r="AR78" s="25">
        <f t="shared" si="74"/>
        <v>7.82620833333333</v>
      </c>
      <c r="AS78" s="1">
        <f t="shared" si="75"/>
        <v>0.19</v>
      </c>
      <c r="AT78" s="2">
        <f t="shared" si="76"/>
        <v>391.2</v>
      </c>
      <c r="AU78" s="1">
        <f t="shared" si="77"/>
        <v>46904.3404784717</v>
      </c>
    </row>
    <row r="79" s="1" customFormat="1" spans="1:47">
      <c r="A79" s="6"/>
      <c r="B79" s="6"/>
      <c r="C79" s="9">
        <v>3</v>
      </c>
      <c r="D79" s="12">
        <v>2.83230112980645</v>
      </c>
      <c r="E79" s="13">
        <f t="shared" si="78"/>
        <v>-1.32298494582143</v>
      </c>
      <c r="F79" s="9" t="s">
        <v>107</v>
      </c>
      <c r="G79" s="6">
        <v>4</v>
      </c>
      <c r="H79" s="11">
        <f t="shared" si="60"/>
        <v>2.83230112980645</v>
      </c>
      <c r="I79" s="11">
        <f t="shared" si="61"/>
        <v>275.982301129806</v>
      </c>
      <c r="J79" s="11">
        <f t="shared" si="62"/>
        <v>0.0251236421267584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0.307056653967141</v>
      </c>
      <c r="P79" s="11">
        <f t="shared" si="65"/>
        <v>0.00771438148691036</v>
      </c>
      <c r="Q79" s="16">
        <f t="shared" si="66"/>
        <v>0.00146573248251297</v>
      </c>
      <c r="R79" s="11">
        <f t="shared" si="67"/>
        <v>0.0148697958333333</v>
      </c>
      <c r="S79" s="17">
        <f t="shared" si="68"/>
        <v>0.0985711235676328</v>
      </c>
      <c r="T79" s="3">
        <v>0.01</v>
      </c>
      <c r="U79" s="18">
        <f t="shared" si="69"/>
        <v>0.000985711235676328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0.0125857112356763</v>
      </c>
      <c r="AR79" s="25">
        <f t="shared" si="74"/>
        <v>7.82620833333333</v>
      </c>
      <c r="AS79" s="1">
        <f t="shared" si="75"/>
        <v>0.19</v>
      </c>
      <c r="AT79" s="2">
        <f t="shared" si="76"/>
        <v>391.2</v>
      </c>
      <c r="AU79" s="1">
        <f t="shared" si="77"/>
        <v>49051.9658843258</v>
      </c>
    </row>
    <row r="80" s="1" customFormat="1" spans="1:47">
      <c r="A80" s="6"/>
      <c r="B80" s="6"/>
      <c r="C80" s="9">
        <v>4</v>
      </c>
      <c r="D80" s="12">
        <v>11.7198294499333</v>
      </c>
      <c r="E80" s="13">
        <f t="shared" si="78"/>
        <v>2.83230112980645</v>
      </c>
      <c r="F80" s="9" t="s">
        <v>107</v>
      </c>
      <c r="G80" s="6">
        <v>5</v>
      </c>
      <c r="H80" s="11">
        <f t="shared" si="60"/>
        <v>11.7198294499333</v>
      </c>
      <c r="I80" s="11">
        <f t="shared" si="61"/>
        <v>284.869829449933</v>
      </c>
      <c r="J80" s="11">
        <f t="shared" si="62"/>
        <v>0.0755284642870188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0.28437515885622</v>
      </c>
      <c r="O80" s="11">
        <f t="shared" si="79"/>
        <v>0.0932291969573448</v>
      </c>
      <c r="P80" s="11">
        <f t="shared" si="65"/>
        <v>0.00704145807290026</v>
      </c>
      <c r="Q80" s="16">
        <f t="shared" si="66"/>
        <v>0.00133787703385105</v>
      </c>
      <c r="R80" s="11">
        <f t="shared" si="67"/>
        <v>0.0148697958333333</v>
      </c>
      <c r="S80" s="17">
        <f t="shared" si="68"/>
        <v>0.089972791075716</v>
      </c>
      <c r="T80" s="3">
        <v>0.01</v>
      </c>
      <c r="U80" s="18">
        <f t="shared" si="69"/>
        <v>0.00089972791075716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0.0199997279107572</v>
      </c>
      <c r="AR80" s="25">
        <f t="shared" si="74"/>
        <v>7.82620833333333</v>
      </c>
      <c r="AS80" s="1">
        <f t="shared" si="75"/>
        <v>0.19</v>
      </c>
      <c r="AT80" s="2">
        <f t="shared" si="76"/>
        <v>391.2</v>
      </c>
      <c r="AU80" s="1">
        <f t="shared" si="77"/>
        <v>77947.5988924149</v>
      </c>
    </row>
    <row r="81" s="1" customFormat="1" spans="1:47">
      <c r="A81" s="6"/>
      <c r="B81" s="6"/>
      <c r="C81" s="9">
        <v>5</v>
      </c>
      <c r="D81" s="12">
        <v>16.8786240746452</v>
      </c>
      <c r="E81" s="13">
        <f t="shared" si="78"/>
        <v>11.7198294499333</v>
      </c>
      <c r="F81" s="9" t="s">
        <v>109</v>
      </c>
      <c r="G81" s="6">
        <v>6</v>
      </c>
      <c r="H81" s="11">
        <f t="shared" si="60"/>
        <v>16.8786240746452</v>
      </c>
      <c r="I81" s="11">
        <f t="shared" si="61"/>
        <v>290.028624074645</v>
      </c>
      <c r="J81" s="11">
        <f t="shared" si="62"/>
        <v>0.138722002167636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0.164449822217778</v>
      </c>
      <c r="P81" s="11">
        <f t="shared" si="65"/>
        <v>0.0228128085941619</v>
      </c>
      <c r="Q81" s="16">
        <f t="shared" si="66"/>
        <v>0.00433443363289077</v>
      </c>
      <c r="R81" s="11">
        <f t="shared" si="67"/>
        <v>0.0148697958333333</v>
      </c>
      <c r="S81" s="17">
        <f t="shared" si="68"/>
        <v>0.29149247787077</v>
      </c>
      <c r="T81" s="3">
        <v>0.01</v>
      </c>
      <c r="U81" s="18">
        <f t="shared" si="69"/>
        <v>0.0029149247787077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0.0220149247787077</v>
      </c>
      <c r="AR81" s="25">
        <f t="shared" si="74"/>
        <v>7.82620833333333</v>
      </c>
      <c r="AS81" s="1">
        <f t="shared" si="75"/>
        <v>0.19</v>
      </c>
      <c r="AT81" s="2">
        <f t="shared" si="76"/>
        <v>391.2</v>
      </c>
      <c r="AU81" s="1">
        <f t="shared" si="77"/>
        <v>85801.693600762</v>
      </c>
    </row>
    <row r="82" s="1" customFormat="1" spans="1:47">
      <c r="A82" s="6"/>
      <c r="B82" s="6"/>
      <c r="C82" s="9">
        <v>6</v>
      </c>
      <c r="D82" s="12">
        <v>20.6484723896667</v>
      </c>
      <c r="E82" s="13">
        <f t="shared" si="78"/>
        <v>16.8786240746452</v>
      </c>
      <c r="F82" s="9" t="s">
        <v>107</v>
      </c>
      <c r="G82" s="6">
        <v>7</v>
      </c>
      <c r="H82" s="11">
        <f t="shared" si="60"/>
        <v>20.6484723896667</v>
      </c>
      <c r="I82" s="11">
        <f t="shared" si="61"/>
        <v>293.798472389667</v>
      </c>
      <c r="J82" s="11">
        <f t="shared" si="62"/>
        <v>0.213416511672367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0.219899096956949</v>
      </c>
      <c r="P82" s="11">
        <f t="shared" si="65"/>
        <v>0.0469300981924557</v>
      </c>
      <c r="Q82" s="16">
        <f t="shared" si="66"/>
        <v>0.00891671865656657</v>
      </c>
      <c r="R82" s="11">
        <f t="shared" si="67"/>
        <v>0.0148697958333333</v>
      </c>
      <c r="S82" s="17">
        <f t="shared" si="68"/>
        <v>0.59965306561763</v>
      </c>
      <c r="T82" s="3">
        <v>0.01</v>
      </c>
      <c r="U82" s="18">
        <f t="shared" si="69"/>
        <v>0.0059965306561763</v>
      </c>
      <c r="V82" s="17"/>
      <c r="W82" s="3"/>
      <c r="X82" s="18"/>
      <c r="Y82" s="19">
        <v>0.04</v>
      </c>
      <c r="Z82" s="3">
        <v>0.17</v>
      </c>
      <c r="AA82" s="20">
        <f t="shared" si="70"/>
        <v>0.0068</v>
      </c>
      <c r="AB82" s="3">
        <v>0.015</v>
      </c>
      <c r="AC82" s="3">
        <v>0.03</v>
      </c>
      <c r="AD82" s="20">
        <f t="shared" si="71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0.0250965306561763</v>
      </c>
      <c r="AR82" s="25">
        <f t="shared" si="74"/>
        <v>7.82620833333333</v>
      </c>
      <c r="AS82" s="1">
        <f t="shared" si="75"/>
        <v>0.19</v>
      </c>
      <c r="AT82" s="2">
        <f t="shared" si="76"/>
        <v>391.2</v>
      </c>
      <c r="AU82" s="1">
        <f t="shared" si="77"/>
        <v>97812.0459392173</v>
      </c>
    </row>
    <row r="83" s="1" customFormat="1" spans="1:47">
      <c r="A83" s="6"/>
      <c r="B83" s="6"/>
      <c r="C83" s="9">
        <v>7</v>
      </c>
      <c r="D83" s="12">
        <v>23.893259423871</v>
      </c>
      <c r="E83" s="13">
        <f t="shared" si="78"/>
        <v>20.6484723896667</v>
      </c>
      <c r="F83" s="9" t="s">
        <v>107</v>
      </c>
      <c r="G83" s="6">
        <v>8</v>
      </c>
      <c r="H83" s="11">
        <f t="shared" si="60"/>
        <v>23.893259423871</v>
      </c>
      <c r="I83" s="11">
        <f t="shared" si="61"/>
        <v>297.043259423871</v>
      </c>
      <c r="J83" s="11">
        <f t="shared" si="62"/>
        <v>0.306514740239627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0.251231082097827</v>
      </c>
      <c r="P83" s="11">
        <f t="shared" si="65"/>
        <v>0.0770060298693359</v>
      </c>
      <c r="Q83" s="16">
        <f t="shared" si="66"/>
        <v>0.0146311456751738</v>
      </c>
      <c r="R83" s="11">
        <f t="shared" si="67"/>
        <v>0.0148697958333333</v>
      </c>
      <c r="S83" s="17">
        <f t="shared" si="68"/>
        <v>0.983950676873148</v>
      </c>
      <c r="T83" s="3">
        <v>0.01</v>
      </c>
      <c r="U83" s="18">
        <f t="shared" si="69"/>
        <v>0.00983950676873148</v>
      </c>
      <c r="V83" s="17"/>
      <c r="W83" s="3"/>
      <c r="X83" s="18"/>
      <c r="Y83" s="19">
        <v>0.04</v>
      </c>
      <c r="Z83" s="3">
        <v>0.17</v>
      </c>
      <c r="AA83" s="20">
        <f t="shared" si="70"/>
        <v>0.0068</v>
      </c>
      <c r="AB83" s="3">
        <v>0.015</v>
      </c>
      <c r="AC83" s="3">
        <v>0.03</v>
      </c>
      <c r="AD83" s="20">
        <f t="shared" si="71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0.0289395067687315</v>
      </c>
      <c r="AR83" s="25">
        <f t="shared" si="74"/>
        <v>7.82620833333333</v>
      </c>
      <c r="AS83" s="1">
        <f t="shared" si="75"/>
        <v>0.19</v>
      </c>
      <c r="AT83" s="2">
        <f t="shared" si="76"/>
        <v>391.2</v>
      </c>
      <c r="AU83" s="1">
        <f t="shared" si="77"/>
        <v>112789.787732068</v>
      </c>
    </row>
    <row r="84" s="1" customFormat="1" spans="1:47">
      <c r="A84" s="6"/>
      <c r="B84" s="6"/>
      <c r="C84" s="9">
        <v>8</v>
      </c>
      <c r="D84" s="12">
        <v>19.9034639893548</v>
      </c>
      <c r="E84" s="13">
        <f t="shared" si="78"/>
        <v>23.893259423871</v>
      </c>
      <c r="F84" s="9" t="s">
        <v>107</v>
      </c>
      <c r="G84" s="6">
        <v>9</v>
      </c>
      <c r="H84" s="11">
        <f t="shared" si="60"/>
        <v>19.9034639893548</v>
      </c>
      <c r="I84" s="11">
        <f t="shared" si="61"/>
        <v>293.053463989355</v>
      </c>
      <c r="J84" s="11">
        <f t="shared" si="62"/>
        <v>0.196172357457711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0.252487135561824</v>
      </c>
      <c r="P84" s="11">
        <f t="shared" si="65"/>
        <v>0.0495309966109076</v>
      </c>
      <c r="Q84" s="16">
        <f t="shared" si="66"/>
        <v>0.00941088935607245</v>
      </c>
      <c r="R84" s="11">
        <f t="shared" si="67"/>
        <v>0.0148697958333333</v>
      </c>
      <c r="S84" s="17">
        <f t="shared" si="68"/>
        <v>0.632886252209076</v>
      </c>
      <c r="T84" s="3">
        <v>0.01</v>
      </c>
      <c r="U84" s="18">
        <f t="shared" si="69"/>
        <v>0.00632886252209076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0.0254288625220908</v>
      </c>
      <c r="AR84" s="25">
        <f t="shared" si="74"/>
        <v>7.82620833333333</v>
      </c>
      <c r="AS84" s="1">
        <f t="shared" si="75"/>
        <v>0.19</v>
      </c>
      <c r="AT84" s="2">
        <f t="shared" si="76"/>
        <v>391.2</v>
      </c>
      <c r="AU84" s="1">
        <f t="shared" si="77"/>
        <v>99107.2871094502</v>
      </c>
    </row>
    <row r="85" s="1" customFormat="1" spans="1:47">
      <c r="A85" s="6"/>
      <c r="B85" s="6"/>
      <c r="C85" s="9">
        <v>9</v>
      </c>
      <c r="D85" s="12">
        <v>17.2157909646667</v>
      </c>
      <c r="E85" s="13">
        <f t="shared" si="78"/>
        <v>19.9034639893548</v>
      </c>
      <c r="F85" s="9" t="s">
        <v>107</v>
      </c>
      <c r="G85" s="6">
        <v>10</v>
      </c>
      <c r="H85" s="11">
        <f t="shared" si="60"/>
        <v>17.2157909646667</v>
      </c>
      <c r="I85" s="11">
        <f t="shared" si="61"/>
        <v>290.365790964667</v>
      </c>
      <c r="J85" s="11">
        <f t="shared" si="62"/>
        <v>0.144236579788675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0.28121822228425</v>
      </c>
      <c r="P85" s="11">
        <f t="shared" si="65"/>
        <v>0.0405619545565316</v>
      </c>
      <c r="Q85" s="16">
        <f t="shared" si="66"/>
        <v>0.00770677136574101</v>
      </c>
      <c r="R85" s="11">
        <f t="shared" si="67"/>
        <v>0.0148697958333333</v>
      </c>
      <c r="S85" s="17">
        <f t="shared" si="68"/>
        <v>0.518283603360909</v>
      </c>
      <c r="T85" s="3">
        <v>0.01</v>
      </c>
      <c r="U85" s="18">
        <f t="shared" si="69"/>
        <v>0.00518283603360909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0.0167828360336091</v>
      </c>
      <c r="AR85" s="25">
        <f t="shared" si="74"/>
        <v>7.82620833333333</v>
      </c>
      <c r="AS85" s="1">
        <f t="shared" si="75"/>
        <v>0.19</v>
      </c>
      <c r="AT85" s="2">
        <f t="shared" si="76"/>
        <v>391.2</v>
      </c>
      <c r="AU85" s="1">
        <f t="shared" si="77"/>
        <v>65409.9784388218</v>
      </c>
    </row>
    <row r="86" s="1" customFormat="1" spans="1:47">
      <c r="A86" s="6"/>
      <c r="B86" s="6"/>
      <c r="C86" s="9">
        <v>10</v>
      </c>
      <c r="D86" s="12">
        <v>8.26753387854839</v>
      </c>
      <c r="E86" s="13">
        <f t="shared" si="78"/>
        <v>17.2157909646667</v>
      </c>
      <c r="F86" s="9" t="s">
        <v>107</v>
      </c>
      <c r="G86" s="6">
        <v>11</v>
      </c>
      <c r="H86" s="11">
        <f t="shared" si="60"/>
        <v>8.26753387854839</v>
      </c>
      <c r="I86" s="11">
        <f t="shared" si="61"/>
        <v>281.417533878548</v>
      </c>
      <c r="J86" s="11">
        <f t="shared" si="62"/>
        <v>0.0496604267996096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0.228623454341332</v>
      </c>
      <c r="O86" s="11">
        <f t="shared" si="79"/>
        <v>0.0902948967197192</v>
      </c>
      <c r="P86" s="11">
        <f t="shared" si="65"/>
        <v>0.00448408310892793</v>
      </c>
      <c r="Q86" s="16">
        <f t="shared" si="66"/>
        <v>0.000851975790696306</v>
      </c>
      <c r="R86" s="11">
        <f t="shared" si="67"/>
        <v>0.0148697958333333</v>
      </c>
      <c r="S86" s="17">
        <f t="shared" si="68"/>
        <v>0.0572957288886543</v>
      </c>
      <c r="T86" s="3">
        <v>0.01</v>
      </c>
      <c r="U86" s="18">
        <f t="shared" si="69"/>
        <v>0.000572957288886543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0.0121729572888865</v>
      </c>
      <c r="AR86" s="25">
        <f t="shared" si="74"/>
        <v>7.82620833333333</v>
      </c>
      <c r="AS86" s="1">
        <f t="shared" si="75"/>
        <v>0.19</v>
      </c>
      <c r="AT86" s="2">
        <f t="shared" si="76"/>
        <v>391.2</v>
      </c>
      <c r="AU86" s="1">
        <f t="shared" si="77"/>
        <v>47443.2850448066</v>
      </c>
    </row>
    <row r="87" s="1" customFormat="1" spans="1:48">
      <c r="A87" s="6"/>
      <c r="B87" s="6"/>
      <c r="C87" s="9">
        <v>11</v>
      </c>
      <c r="D87" s="12">
        <v>2.10688965946667</v>
      </c>
      <c r="E87" s="13">
        <f t="shared" si="78"/>
        <v>8.26753387854839</v>
      </c>
      <c r="F87" s="9" t="s">
        <v>109</v>
      </c>
      <c r="G87" s="6">
        <v>12</v>
      </c>
      <c r="H87" s="11">
        <f t="shared" si="60"/>
        <v>2.10688965946667</v>
      </c>
      <c r="I87" s="11">
        <f t="shared" si="61"/>
        <v>275.256889659467</v>
      </c>
      <c r="J87" s="11">
        <f t="shared" si="62"/>
        <v>0.0228930003382639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0.164072896944125</v>
      </c>
      <c r="P87" s="11">
        <f t="shared" si="65"/>
        <v>0.00375612088524179</v>
      </c>
      <c r="Q87" s="16">
        <f t="shared" si="66"/>
        <v>0.00071366296819594</v>
      </c>
      <c r="R87" s="11">
        <f t="shared" si="67"/>
        <v>0.0148697958333333</v>
      </c>
      <c r="S87" s="17">
        <f t="shared" si="68"/>
        <v>0.0479941336246283</v>
      </c>
      <c r="T87" s="3">
        <v>0.01</v>
      </c>
      <c r="U87" s="18">
        <f t="shared" si="69"/>
        <v>0.000479941336246283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0.0120799413362463</v>
      </c>
      <c r="AR87" s="25">
        <f t="shared" si="74"/>
        <v>7.82620833333333</v>
      </c>
      <c r="AS87" s="1">
        <f t="shared" si="75"/>
        <v>0.19</v>
      </c>
      <c r="AT87" s="2">
        <f t="shared" si="76"/>
        <v>391.2</v>
      </c>
      <c r="AU87" s="1">
        <f t="shared" si="77"/>
        <v>47080.7616045203</v>
      </c>
      <c r="AV87" s="1">
        <f>SUM(AU76:AU87)</f>
        <v>821058.913445799</v>
      </c>
    </row>
    <row r="88" s="1" customFormat="1" spans="1:46">
      <c r="A88" s="6"/>
      <c r="B88" s="6"/>
      <c r="C88" s="9">
        <v>12</v>
      </c>
      <c r="D88" s="12">
        <v>-4.63313554006452</v>
      </c>
      <c r="E88" s="13">
        <f t="shared" si="78"/>
        <v>2.10688965946667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-1</v>
      </c>
      <c r="E91" s="9"/>
      <c r="F91" s="9"/>
      <c r="G91" s="6">
        <v>1</v>
      </c>
      <c r="H91" s="11">
        <f t="shared" ref="H91:H102" si="80">E92</f>
        <v>-1</v>
      </c>
      <c r="I91" s="11">
        <f t="shared" ref="I91:I102" si="81">H91+273.15</f>
        <v>272.15</v>
      </c>
      <c r="J91" s="11">
        <f t="shared" ref="J91:J102" si="82">EXP(($C$18*(I91-$C$16))/($C$19*I91*$C$16))</f>
        <v>0.0152870257166837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0.00116059099241063</v>
      </c>
      <c r="Q91" s="16">
        <f t="shared" ref="Q91:Q102" si="86">P91*$B$93</f>
        <v>0.000150876829013382</v>
      </c>
      <c r="R91" s="11">
        <f t="shared" ref="R91:R102" si="87">L91*$B$93</f>
        <v>0.0098696</v>
      </c>
      <c r="S91" s="17">
        <f t="shared" ref="S91:S102" si="88">Q91/R91</f>
        <v>0.0152870257166837</v>
      </c>
      <c r="T91" s="3">
        <v>0.01</v>
      </c>
      <c r="U91" s="18">
        <f t="shared" ref="U91:U102" si="89">S91*T91</f>
        <v>0.000152870257166837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0.0149528702571668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15.55</v>
      </c>
      <c r="AU91" s="1">
        <f t="shared" ref="AU91:AU102" si="96">AT91*10000*AS91*0.67*AR91*AQ91</f>
        <v>1537.55023091076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-4.99506183674194</v>
      </c>
      <c r="E92" s="13">
        <f t="shared" ref="E92:E103" si="97">D91</f>
        <v>-1</v>
      </c>
      <c r="F92" s="9" t="s">
        <v>107</v>
      </c>
      <c r="G92" s="6">
        <v>2</v>
      </c>
      <c r="H92" s="11">
        <f t="shared" si="80"/>
        <v>-4.99506183674194</v>
      </c>
      <c r="I92" s="11">
        <f t="shared" si="81"/>
        <v>268.154938163258</v>
      </c>
      <c r="J92" s="11">
        <f t="shared" si="82"/>
        <v>0.00897086835996437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0.150679409007589</v>
      </c>
      <c r="P92" s="11">
        <f t="shared" si="85"/>
        <v>0.00135172514276431</v>
      </c>
      <c r="Q92" s="16">
        <f t="shared" si="86"/>
        <v>0.000175724268559361</v>
      </c>
      <c r="R92" s="11">
        <f t="shared" si="87"/>
        <v>0.0098696</v>
      </c>
      <c r="S92" s="17">
        <f t="shared" si="88"/>
        <v>0.017804598824609</v>
      </c>
      <c r="T92" s="3">
        <v>0.01</v>
      </c>
      <c r="U92" s="18">
        <f t="shared" si="89"/>
        <v>0.00017804598824609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0.0149780459882461</v>
      </c>
      <c r="AR92" s="25">
        <f t="shared" si="93"/>
        <v>7.592</v>
      </c>
      <c r="AS92" s="1">
        <f t="shared" si="94"/>
        <v>0.13</v>
      </c>
      <c r="AT92" s="2">
        <f t="shared" si="95"/>
        <v>15.55</v>
      </c>
      <c r="AU92" s="1">
        <f t="shared" si="96"/>
        <v>1540.13896139986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-1.32298494582143</v>
      </c>
      <c r="E93" s="13">
        <f t="shared" si="97"/>
        <v>-4.99506183674194</v>
      </c>
      <c r="F93" s="9" t="s">
        <v>107</v>
      </c>
      <c r="G93" s="6">
        <v>3</v>
      </c>
      <c r="H93" s="11">
        <f t="shared" si="80"/>
        <v>-1.32298494582143</v>
      </c>
      <c r="I93" s="11">
        <f t="shared" si="81"/>
        <v>271.827015054179</v>
      </c>
      <c r="J93" s="11">
        <f t="shared" si="82"/>
        <v>0.0146507846009968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0.225247683864825</v>
      </c>
      <c r="P93" s="11">
        <f t="shared" si="85"/>
        <v>0.00330005529817698</v>
      </c>
      <c r="Q93" s="16">
        <f t="shared" si="86"/>
        <v>0.000429007188763007</v>
      </c>
      <c r="R93" s="11">
        <f t="shared" si="87"/>
        <v>0.0098696</v>
      </c>
      <c r="S93" s="17">
        <f t="shared" si="88"/>
        <v>0.0434675355397389</v>
      </c>
      <c r="T93" s="3">
        <v>0.01</v>
      </c>
      <c r="U93" s="18">
        <f t="shared" si="89"/>
        <v>0.000434675355397389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0.0152346753553974</v>
      </c>
      <c r="AR93" s="25">
        <f t="shared" si="93"/>
        <v>7.592</v>
      </c>
      <c r="AS93" s="1">
        <f t="shared" si="94"/>
        <v>0.13</v>
      </c>
      <c r="AT93" s="2">
        <f t="shared" si="95"/>
        <v>15.55</v>
      </c>
      <c r="AU93" s="1">
        <f t="shared" si="96"/>
        <v>1566.52724244127</v>
      </c>
    </row>
    <row r="94" s="1" customFormat="1" spans="1:47">
      <c r="A94" s="6"/>
      <c r="B94" s="6"/>
      <c r="C94" s="9">
        <v>3</v>
      </c>
      <c r="D94" s="12">
        <v>2.83230112980645</v>
      </c>
      <c r="E94" s="13">
        <f t="shared" si="97"/>
        <v>-1.32298494582143</v>
      </c>
      <c r="F94" s="9" t="s">
        <v>107</v>
      </c>
      <c r="G94" s="6">
        <v>4</v>
      </c>
      <c r="H94" s="11">
        <f t="shared" si="80"/>
        <v>2.83230112980645</v>
      </c>
      <c r="I94" s="11">
        <f t="shared" si="81"/>
        <v>275.982301129806</v>
      </c>
      <c r="J94" s="11">
        <f t="shared" si="82"/>
        <v>0.0251236421267584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0.297867628566648</v>
      </c>
      <c r="P94" s="11">
        <f t="shared" si="85"/>
        <v>0.00748351970125467</v>
      </c>
      <c r="Q94" s="16">
        <f t="shared" si="86"/>
        <v>0.000972857561163107</v>
      </c>
      <c r="R94" s="11">
        <f t="shared" si="87"/>
        <v>0.0098696</v>
      </c>
      <c r="S94" s="17">
        <f t="shared" si="88"/>
        <v>0.0985711235676326</v>
      </c>
      <c r="T94" s="3">
        <v>0.01</v>
      </c>
      <c r="U94" s="18">
        <f t="shared" si="89"/>
        <v>0.000985711235676326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0.0157857112356763</v>
      </c>
      <c r="AR94" s="25">
        <f t="shared" si="93"/>
        <v>7.592</v>
      </c>
      <c r="AS94" s="1">
        <f t="shared" si="94"/>
        <v>0.13</v>
      </c>
      <c r="AT94" s="2">
        <f t="shared" si="95"/>
        <v>15.55</v>
      </c>
      <c r="AU94" s="1">
        <f t="shared" si="96"/>
        <v>1623.18829348978</v>
      </c>
    </row>
    <row r="95" s="1" customFormat="1" spans="1:47">
      <c r="A95" s="6"/>
      <c r="B95" s="6"/>
      <c r="C95" s="9">
        <v>4</v>
      </c>
      <c r="D95" s="12">
        <v>11.7198294499333</v>
      </c>
      <c r="E95" s="13">
        <f t="shared" si="97"/>
        <v>2.83230112980645</v>
      </c>
      <c r="F95" s="9" t="s">
        <v>107</v>
      </c>
      <c r="G95" s="6">
        <v>5</v>
      </c>
      <c r="H95" s="11">
        <f t="shared" si="80"/>
        <v>11.7198294499333</v>
      </c>
      <c r="I95" s="11">
        <f t="shared" si="81"/>
        <v>284.869829449933</v>
      </c>
      <c r="J95" s="11">
        <f t="shared" si="82"/>
        <v>0.0755284642870188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0.275864903422124</v>
      </c>
      <c r="O95" s="11">
        <f t="shared" si="98"/>
        <v>0.0904392054432697</v>
      </c>
      <c r="P95" s="11">
        <f t="shared" si="85"/>
        <v>0.00683073429846835</v>
      </c>
      <c r="Q95" s="16">
        <f t="shared" si="86"/>
        <v>0.000887995458800885</v>
      </c>
      <c r="R95" s="11">
        <f t="shared" si="87"/>
        <v>0.0098696</v>
      </c>
      <c r="S95" s="17">
        <f t="shared" si="88"/>
        <v>0.0899727910757159</v>
      </c>
      <c r="T95" s="3">
        <v>0.01</v>
      </c>
      <c r="U95" s="18">
        <f t="shared" si="89"/>
        <v>0.000899727910757159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0.0279997279107572</v>
      </c>
      <c r="AR95" s="25">
        <f t="shared" si="93"/>
        <v>7.592</v>
      </c>
      <c r="AS95" s="1">
        <f t="shared" si="94"/>
        <v>0.13</v>
      </c>
      <c r="AT95" s="2">
        <f t="shared" si="95"/>
        <v>15.55</v>
      </c>
      <c r="AU95" s="1">
        <f t="shared" si="96"/>
        <v>2879.11199483517</v>
      </c>
    </row>
    <row r="96" s="1" customFormat="1" spans="1:47">
      <c r="A96" s="6"/>
      <c r="B96" s="6"/>
      <c r="C96" s="9">
        <v>5</v>
      </c>
      <c r="D96" s="12">
        <v>16.8786240746452</v>
      </c>
      <c r="E96" s="13">
        <f t="shared" si="97"/>
        <v>11.7198294499333</v>
      </c>
      <c r="F96" s="9" t="s">
        <v>109</v>
      </c>
      <c r="G96" s="6">
        <v>6</v>
      </c>
      <c r="H96" s="11">
        <f t="shared" si="80"/>
        <v>16.8786240746452</v>
      </c>
      <c r="I96" s="11">
        <f t="shared" si="81"/>
        <v>290.028624074645</v>
      </c>
      <c r="J96" s="11">
        <f t="shared" si="82"/>
        <v>0.138722002167636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0.159528471144801</v>
      </c>
      <c r="P96" s="11">
        <f t="shared" si="85"/>
        <v>0.0221301089199488</v>
      </c>
      <c r="Q96" s="16">
        <f t="shared" si="86"/>
        <v>0.00287691415959334</v>
      </c>
      <c r="R96" s="11">
        <f t="shared" si="87"/>
        <v>0.0098696</v>
      </c>
      <c r="S96" s="17">
        <f t="shared" si="88"/>
        <v>0.291492477870769</v>
      </c>
      <c r="T96" s="3">
        <v>0.01</v>
      </c>
      <c r="U96" s="18">
        <f t="shared" si="89"/>
        <v>0.00291492477870769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0.0300149247787077</v>
      </c>
      <c r="AR96" s="25">
        <f t="shared" si="93"/>
        <v>7.592</v>
      </c>
      <c r="AS96" s="1">
        <f t="shared" si="94"/>
        <v>0.13</v>
      </c>
      <c r="AT96" s="2">
        <f t="shared" si="95"/>
        <v>15.55</v>
      </c>
      <c r="AU96" s="1">
        <f t="shared" si="96"/>
        <v>3086.32748967723</v>
      </c>
    </row>
    <row r="97" s="1" customFormat="1" spans="1:47">
      <c r="A97" s="6"/>
      <c r="B97" s="6"/>
      <c r="C97" s="9">
        <v>6</v>
      </c>
      <c r="D97" s="12">
        <v>20.6484723896667</v>
      </c>
      <c r="E97" s="13">
        <f t="shared" si="97"/>
        <v>16.8786240746452</v>
      </c>
      <c r="F97" s="9" t="s">
        <v>107</v>
      </c>
      <c r="G97" s="6">
        <v>7</v>
      </c>
      <c r="H97" s="11">
        <f t="shared" si="80"/>
        <v>20.6484723896667</v>
      </c>
      <c r="I97" s="11">
        <f t="shared" si="81"/>
        <v>293.798472389667</v>
      </c>
      <c r="J97" s="11">
        <f t="shared" si="82"/>
        <v>0.213416511672367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0.213318362224853</v>
      </c>
      <c r="P97" s="11">
        <f t="shared" si="85"/>
        <v>0.0455256607416904</v>
      </c>
      <c r="Q97" s="16">
        <f t="shared" si="86"/>
        <v>0.00591833589641975</v>
      </c>
      <c r="R97" s="11">
        <f t="shared" si="87"/>
        <v>0.0098696</v>
      </c>
      <c r="S97" s="17">
        <f t="shared" si="88"/>
        <v>0.599653065617629</v>
      </c>
      <c r="T97" s="3">
        <v>0.01</v>
      </c>
      <c r="U97" s="18">
        <f t="shared" si="89"/>
        <v>0.00599653065617629</v>
      </c>
      <c r="V97" s="17"/>
      <c r="W97" s="3"/>
      <c r="X97" s="18"/>
      <c r="Y97" s="19">
        <v>0.04</v>
      </c>
      <c r="Z97" s="3">
        <v>0.49</v>
      </c>
      <c r="AA97" s="20">
        <f t="shared" si="90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1"/>
        <v>0.0075</v>
      </c>
      <c r="AQ97" s="1">
        <f t="shared" si="92"/>
        <v>0.0330965306561763</v>
      </c>
      <c r="AR97" s="25">
        <f t="shared" si="93"/>
        <v>7.592</v>
      </c>
      <c r="AS97" s="1">
        <f t="shared" si="94"/>
        <v>0.13</v>
      </c>
      <c r="AT97" s="2">
        <f t="shared" si="95"/>
        <v>15.55</v>
      </c>
      <c r="AU97" s="1">
        <f t="shared" si="96"/>
        <v>3403.19801332849</v>
      </c>
    </row>
    <row r="98" s="1" customFormat="1" spans="1:47">
      <c r="A98" s="6"/>
      <c r="B98" s="6"/>
      <c r="C98" s="9">
        <v>7</v>
      </c>
      <c r="D98" s="12">
        <v>23.893259423871</v>
      </c>
      <c r="E98" s="13">
        <f t="shared" si="97"/>
        <v>20.6484723896667</v>
      </c>
      <c r="F98" s="9" t="s">
        <v>107</v>
      </c>
      <c r="G98" s="6">
        <v>8</v>
      </c>
      <c r="H98" s="11">
        <f t="shared" si="80"/>
        <v>23.893259423871</v>
      </c>
      <c r="I98" s="11">
        <f t="shared" si="81"/>
        <v>297.043259423871</v>
      </c>
      <c r="J98" s="11">
        <f t="shared" si="82"/>
        <v>0.306514740239627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0.243712701483162</v>
      </c>
      <c r="P98" s="11">
        <f t="shared" si="85"/>
        <v>0.0747015353882093</v>
      </c>
      <c r="Q98" s="16">
        <f t="shared" si="86"/>
        <v>0.00971119960046721</v>
      </c>
      <c r="R98" s="11">
        <f t="shared" si="87"/>
        <v>0.0098696</v>
      </c>
      <c r="S98" s="17">
        <f t="shared" si="88"/>
        <v>0.983950676873147</v>
      </c>
      <c r="T98" s="3">
        <v>0.01</v>
      </c>
      <c r="U98" s="18">
        <f t="shared" si="89"/>
        <v>0.00983950676873147</v>
      </c>
      <c r="V98" s="17"/>
      <c r="W98" s="3"/>
      <c r="X98" s="18"/>
      <c r="Y98" s="19">
        <v>0.04</v>
      </c>
      <c r="Z98" s="3">
        <v>0.49</v>
      </c>
      <c r="AA98" s="20">
        <f t="shared" si="90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1"/>
        <v>0.0075</v>
      </c>
      <c r="AQ98" s="1">
        <f t="shared" si="92"/>
        <v>0.0369395067687315</v>
      </c>
      <c r="AR98" s="25">
        <f t="shared" si="93"/>
        <v>7.592</v>
      </c>
      <c r="AS98" s="1">
        <f t="shared" si="94"/>
        <v>0.13</v>
      </c>
      <c r="AT98" s="2">
        <f t="shared" si="95"/>
        <v>15.55</v>
      </c>
      <c r="AU98" s="1">
        <f t="shared" si="96"/>
        <v>3798.35751833468</v>
      </c>
    </row>
    <row r="99" s="1" customFormat="1" spans="1:47">
      <c r="A99" s="6"/>
      <c r="B99" s="6"/>
      <c r="C99" s="9">
        <v>8</v>
      </c>
      <c r="D99" s="12">
        <v>19.9034639893548</v>
      </c>
      <c r="E99" s="13">
        <f t="shared" si="97"/>
        <v>23.893259423871</v>
      </c>
      <c r="F99" s="9" t="s">
        <v>107</v>
      </c>
      <c r="G99" s="6">
        <v>9</v>
      </c>
      <c r="H99" s="11">
        <f t="shared" si="80"/>
        <v>19.9034639893548</v>
      </c>
      <c r="I99" s="11">
        <f t="shared" si="81"/>
        <v>293.053463989355</v>
      </c>
      <c r="J99" s="11">
        <f t="shared" si="82"/>
        <v>0.196172357457711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0.244931166094953</v>
      </c>
      <c r="P99" s="11">
        <f t="shared" si="85"/>
        <v>0.048048724267713</v>
      </c>
      <c r="Q99" s="16">
        <f t="shared" si="86"/>
        <v>0.00624633415480269</v>
      </c>
      <c r="R99" s="11">
        <f t="shared" si="87"/>
        <v>0.0098696</v>
      </c>
      <c r="S99" s="17">
        <f t="shared" si="88"/>
        <v>0.632886252209075</v>
      </c>
      <c r="T99" s="3">
        <v>0.01</v>
      </c>
      <c r="U99" s="18">
        <f t="shared" si="89"/>
        <v>0.00632886252209075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0.0334288625220907</v>
      </c>
      <c r="AR99" s="25">
        <f t="shared" si="93"/>
        <v>7.592</v>
      </c>
      <c r="AS99" s="1">
        <f t="shared" si="94"/>
        <v>0.13</v>
      </c>
      <c r="AT99" s="2">
        <f t="shared" si="95"/>
        <v>15.55</v>
      </c>
      <c r="AU99" s="1">
        <f t="shared" si="96"/>
        <v>3437.37051187812</v>
      </c>
    </row>
    <row r="100" s="1" customFormat="1" spans="1:47">
      <c r="A100" s="6"/>
      <c r="B100" s="6"/>
      <c r="C100" s="9">
        <v>9</v>
      </c>
      <c r="D100" s="12">
        <v>17.2157909646667</v>
      </c>
      <c r="E100" s="13">
        <f t="shared" si="97"/>
        <v>19.9034639893548</v>
      </c>
      <c r="F100" s="9" t="s">
        <v>107</v>
      </c>
      <c r="G100" s="6">
        <v>10</v>
      </c>
      <c r="H100" s="11">
        <f t="shared" si="80"/>
        <v>17.2157909646667</v>
      </c>
      <c r="I100" s="11">
        <f t="shared" si="81"/>
        <v>290.365790964667</v>
      </c>
      <c r="J100" s="11">
        <f t="shared" si="82"/>
        <v>0.144236579788675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0.27280244182724</v>
      </c>
      <c r="P100" s="11">
        <f t="shared" si="85"/>
        <v>0.0393480911671601</v>
      </c>
      <c r="Q100" s="16">
        <f t="shared" si="86"/>
        <v>0.00511525185173082</v>
      </c>
      <c r="R100" s="11">
        <f t="shared" si="87"/>
        <v>0.0098696</v>
      </c>
      <c r="S100" s="17">
        <f t="shared" si="88"/>
        <v>0.518283603360908</v>
      </c>
      <c r="T100" s="3">
        <v>0.01</v>
      </c>
      <c r="U100" s="18">
        <f t="shared" si="89"/>
        <v>0.00518283603360908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0.0199828360336091</v>
      </c>
      <c r="AR100" s="25">
        <f t="shared" si="93"/>
        <v>7.592</v>
      </c>
      <c r="AS100" s="1">
        <f t="shared" si="94"/>
        <v>0.13</v>
      </c>
      <c r="AT100" s="2">
        <f t="shared" si="95"/>
        <v>15.55</v>
      </c>
      <c r="AU100" s="1">
        <f t="shared" si="96"/>
        <v>2054.76364265258</v>
      </c>
    </row>
    <row r="101" s="1" customFormat="1" spans="1:47">
      <c r="A101" s="6"/>
      <c r="B101" s="6"/>
      <c r="C101" s="9">
        <v>10</v>
      </c>
      <c r="D101" s="12">
        <v>8.26753387854839</v>
      </c>
      <c r="E101" s="13">
        <f t="shared" si="97"/>
        <v>17.2157909646667</v>
      </c>
      <c r="F101" s="9" t="s">
        <v>107</v>
      </c>
      <c r="G101" s="6">
        <v>11</v>
      </c>
      <c r="H101" s="11">
        <f t="shared" si="80"/>
        <v>8.26753387854839</v>
      </c>
      <c r="I101" s="11">
        <f t="shared" si="81"/>
        <v>281.417533878548</v>
      </c>
      <c r="J101" s="11">
        <f t="shared" si="82"/>
        <v>0.0496604267996096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0.221781633127076</v>
      </c>
      <c r="O101" s="11">
        <f t="shared" si="98"/>
        <v>0.087592717533004</v>
      </c>
      <c r="P101" s="11">
        <f t="shared" si="85"/>
        <v>0.00434989173722663</v>
      </c>
      <c r="Q101" s="16">
        <f t="shared" si="86"/>
        <v>0.000565485925839461</v>
      </c>
      <c r="R101" s="11">
        <f t="shared" si="87"/>
        <v>0.0098696</v>
      </c>
      <c r="S101" s="17">
        <f t="shared" si="88"/>
        <v>0.0572957288886542</v>
      </c>
      <c r="T101" s="3">
        <v>0.01</v>
      </c>
      <c r="U101" s="18">
        <f t="shared" si="89"/>
        <v>0.000572957288886542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0.0153729572888865</v>
      </c>
      <c r="AR101" s="25">
        <f t="shared" si="93"/>
        <v>7.592</v>
      </c>
      <c r="AS101" s="1">
        <f t="shared" si="94"/>
        <v>0.13</v>
      </c>
      <c r="AT101" s="2">
        <f t="shared" si="95"/>
        <v>15.55</v>
      </c>
      <c r="AU101" s="1">
        <f t="shared" si="96"/>
        <v>1580.74627966358</v>
      </c>
    </row>
    <row r="102" s="1" customFormat="1" spans="1:48">
      <c r="A102" s="6"/>
      <c r="B102" s="6"/>
      <c r="C102" s="9">
        <v>11</v>
      </c>
      <c r="D102" s="12">
        <v>2.10688965946667</v>
      </c>
      <c r="E102" s="13">
        <f t="shared" si="97"/>
        <v>8.26753387854839</v>
      </c>
      <c r="F102" s="9" t="s">
        <v>109</v>
      </c>
      <c r="G102" s="6">
        <v>12</v>
      </c>
      <c r="H102" s="11">
        <f t="shared" si="80"/>
        <v>2.10688965946667</v>
      </c>
      <c r="I102" s="11">
        <f t="shared" si="81"/>
        <v>275.256889659467</v>
      </c>
      <c r="J102" s="11">
        <f t="shared" si="82"/>
        <v>0.0228930003382639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0.159162825795777</v>
      </c>
      <c r="P102" s="11">
        <f t="shared" si="85"/>
        <v>0.00364371462478177</v>
      </c>
      <c r="Q102" s="16">
        <f t="shared" si="86"/>
        <v>0.000473682901221631</v>
      </c>
      <c r="R102" s="11">
        <f t="shared" si="87"/>
        <v>0.0098696</v>
      </c>
      <c r="S102" s="17">
        <f t="shared" si="88"/>
        <v>0.0479941336246282</v>
      </c>
      <c r="T102" s="3">
        <v>0.01</v>
      </c>
      <c r="U102" s="18">
        <f t="shared" si="89"/>
        <v>0.000479941336246282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0.0152799413362463</v>
      </c>
      <c r="AR102" s="25">
        <f t="shared" si="93"/>
        <v>7.592</v>
      </c>
      <c r="AS102" s="1">
        <f t="shared" si="94"/>
        <v>0.13</v>
      </c>
      <c r="AT102" s="2">
        <f t="shared" si="95"/>
        <v>15.55</v>
      </c>
      <c r="AU102" s="1">
        <f t="shared" si="96"/>
        <v>1571.18178154378</v>
      </c>
      <c r="AV102" s="1">
        <f>SUM(AU91:AU102)</f>
        <v>28078.4619601553</v>
      </c>
    </row>
    <row r="103" s="1" customFormat="1" spans="1:46">
      <c r="A103" s="6"/>
      <c r="B103" s="6"/>
      <c r="C103" s="9">
        <v>12</v>
      </c>
      <c r="D103" s="12">
        <v>-4.63313554006452</v>
      </c>
      <c r="E103" s="13">
        <f t="shared" si="97"/>
        <v>2.10688965946667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134.758</v>
      </c>
      <c r="C107" s="9" t="s">
        <v>106</v>
      </c>
      <c r="D107" s="10">
        <v>-1</v>
      </c>
      <c r="E107" s="9"/>
      <c r="F107" s="9"/>
      <c r="G107" s="6">
        <v>1</v>
      </c>
      <c r="H107" s="11">
        <f t="shared" ref="H107:H118" si="99">E108</f>
        <v>-1</v>
      </c>
      <c r="I107" s="11">
        <f t="shared" ref="I107:I118" si="100">H107+273.15</f>
        <v>272.15</v>
      </c>
      <c r="J107" s="11">
        <f t="shared" ref="J107:J118" si="101">EXP(($C$18*(I107-$C$16))/($C$19*I107*$C$16))</f>
        <v>0.0152870257166837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04">O107*J107</f>
        <v>0.0463511027593995</v>
      </c>
      <c r="Q107" s="16">
        <f t="shared" ref="Q107:Q118" si="105">P107*$B$109</f>
        <v>0.0134418198002259</v>
      </c>
      <c r="R107" s="11">
        <f t="shared" ref="R107:R118" si="106">L107*$B$109</f>
        <v>0.87929595</v>
      </c>
      <c r="S107" s="17">
        <f t="shared" ref="S107:S118" si="107">Q107/R107</f>
        <v>0.0152870257166837</v>
      </c>
      <c r="T107" s="3">
        <v>0.27</v>
      </c>
      <c r="U107" s="18">
        <f t="shared" ref="U107:U118" si="108">S107*T107</f>
        <v>0.00412749694350461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0.227201972656123</v>
      </c>
      <c r="AC107" s="25">
        <f t="shared" ref="AC107:AC118" si="110">$B$107/12</f>
        <v>11.2298333333333</v>
      </c>
      <c r="AD107" s="1">
        <f t="shared" ref="AD107:AD118" si="111">$B$109</f>
        <v>0.29</v>
      </c>
      <c r="AE107" s="26">
        <f t="shared" ref="AE107:AE118" si="112">$E$9/12</f>
        <v>11.315</v>
      </c>
      <c r="AF107" s="1">
        <f t="shared" ref="AF107:AF118" si="113">AE107*10000*AC107*AB107</f>
        <v>288695.468353298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-4.99506183674194</v>
      </c>
      <c r="E108" s="13">
        <f t="shared" ref="E108:E119" si="114">D107</f>
        <v>-1</v>
      </c>
      <c r="F108" s="9" t="s">
        <v>107</v>
      </c>
      <c r="G108" s="6">
        <v>2</v>
      </c>
      <c r="H108" s="11">
        <f t="shared" si="99"/>
        <v>-4.99506183674194</v>
      </c>
      <c r="I108" s="11">
        <f t="shared" si="100"/>
        <v>268.154938163258</v>
      </c>
      <c r="J108" s="11">
        <f t="shared" si="101"/>
        <v>0.00897086835996437</v>
      </c>
      <c r="K108" s="11">
        <f t="shared" si="102"/>
        <v>11.2298333333333</v>
      </c>
      <c r="L108" s="11">
        <f t="shared" si="103"/>
        <v>3.032055</v>
      </c>
      <c r="M108" s="6" t="s">
        <v>107</v>
      </c>
      <c r="N108" s="6"/>
      <c r="O108" s="11">
        <f t="shared" ref="O108:O118" si="115">L108+O107-P107-N108</f>
        <v>6.0177588972406</v>
      </c>
      <c r="P108" s="11">
        <f t="shared" si="104"/>
        <v>0.0539845228891498</v>
      </c>
      <c r="Q108" s="16">
        <f t="shared" si="105"/>
        <v>0.0156555116378534</v>
      </c>
      <c r="R108" s="11">
        <f t="shared" si="106"/>
        <v>0.87929595</v>
      </c>
      <c r="S108" s="17">
        <f t="shared" si="107"/>
        <v>0.017804598824609</v>
      </c>
      <c r="T108" s="3">
        <v>0.27</v>
      </c>
      <c r="U108" s="18">
        <f t="shared" si="108"/>
        <v>0.00480724168264442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0.227334047058938</v>
      </c>
      <c r="AC108" s="25">
        <f t="shared" si="110"/>
        <v>11.2298333333333</v>
      </c>
      <c r="AD108" s="1">
        <f t="shared" si="111"/>
        <v>0.29</v>
      </c>
      <c r="AE108" s="26">
        <f t="shared" si="112"/>
        <v>11.315</v>
      </c>
      <c r="AF108" s="1">
        <f t="shared" si="113"/>
        <v>288863.289438354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-1.32298494582143</v>
      </c>
      <c r="E109" s="13">
        <f t="shared" si="114"/>
        <v>-4.99506183674194</v>
      </c>
      <c r="F109" s="9" t="s">
        <v>107</v>
      </c>
      <c r="G109" s="6">
        <v>3</v>
      </c>
      <c r="H109" s="11">
        <f t="shared" si="99"/>
        <v>-1.32298494582143</v>
      </c>
      <c r="I109" s="11">
        <f t="shared" si="100"/>
        <v>271.827015054179</v>
      </c>
      <c r="J109" s="11">
        <f t="shared" si="101"/>
        <v>0.0146507846009968</v>
      </c>
      <c r="K109" s="11">
        <f t="shared" si="102"/>
        <v>11.2298333333333</v>
      </c>
      <c r="L109" s="11">
        <f t="shared" si="103"/>
        <v>3.032055</v>
      </c>
      <c r="M109" s="6" t="s">
        <v>107</v>
      </c>
      <c r="N109" s="6"/>
      <c r="O109" s="11">
        <f t="shared" si="115"/>
        <v>8.99582937435145</v>
      </c>
      <c r="P109" s="11">
        <f t="shared" si="104"/>
        <v>0.131795958470943</v>
      </c>
      <c r="Q109" s="16">
        <f t="shared" si="105"/>
        <v>0.0382208279565735</v>
      </c>
      <c r="R109" s="11">
        <f t="shared" si="106"/>
        <v>0.87929595</v>
      </c>
      <c r="S109" s="17">
        <f t="shared" si="107"/>
        <v>0.0434675355397389</v>
      </c>
      <c r="T109" s="3">
        <v>0.27</v>
      </c>
      <c r="U109" s="18">
        <f t="shared" si="108"/>
        <v>0.0117362345957295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0.22868035038195</v>
      </c>
      <c r="AC109" s="25">
        <f t="shared" si="110"/>
        <v>11.2298333333333</v>
      </c>
      <c r="AD109" s="1">
        <f t="shared" si="111"/>
        <v>0.29</v>
      </c>
      <c r="AE109" s="26">
        <f t="shared" si="112"/>
        <v>11.315</v>
      </c>
      <c r="AF109" s="1">
        <f t="shared" si="113"/>
        <v>290573.977351134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2.83230112980645</v>
      </c>
      <c r="E110" s="13">
        <f t="shared" si="114"/>
        <v>-1.32298494582143</v>
      </c>
      <c r="F110" s="9" t="s">
        <v>107</v>
      </c>
      <c r="G110" s="6">
        <v>4</v>
      </c>
      <c r="H110" s="11">
        <f t="shared" si="99"/>
        <v>2.83230112980645</v>
      </c>
      <c r="I110" s="11">
        <f t="shared" si="100"/>
        <v>275.982301129806</v>
      </c>
      <c r="J110" s="11">
        <f t="shared" si="101"/>
        <v>0.0251236421267584</v>
      </c>
      <c r="K110" s="11">
        <f t="shared" si="102"/>
        <v>11.2298333333333</v>
      </c>
      <c r="L110" s="11">
        <f t="shared" si="103"/>
        <v>3.032055</v>
      </c>
      <c r="M110" s="6" t="s">
        <v>107</v>
      </c>
      <c r="N110" s="6"/>
      <c r="O110" s="11">
        <f t="shared" si="115"/>
        <v>11.8960884158805</v>
      </c>
      <c r="P110" s="11">
        <f t="shared" si="104"/>
        <v>0.298873068068858</v>
      </c>
      <c r="Q110" s="16">
        <f t="shared" si="105"/>
        <v>0.0866731897399689</v>
      </c>
      <c r="R110" s="11">
        <f t="shared" si="106"/>
        <v>0.87929595</v>
      </c>
      <c r="S110" s="17">
        <f t="shared" si="107"/>
        <v>0.0985711235676326</v>
      </c>
      <c r="T110" s="3">
        <v>0.27</v>
      </c>
      <c r="U110" s="18">
        <f t="shared" si="108"/>
        <v>0.0266142033632608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0.231571139713482</v>
      </c>
      <c r="AC110" s="25">
        <f t="shared" si="110"/>
        <v>11.2298333333333</v>
      </c>
      <c r="AD110" s="1">
        <f t="shared" si="111"/>
        <v>0.29</v>
      </c>
      <c r="AE110" s="26">
        <f t="shared" si="112"/>
        <v>11.315</v>
      </c>
      <c r="AF110" s="1">
        <f t="shared" si="113"/>
        <v>294247.175124114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11.7198294499333</v>
      </c>
      <c r="E111" s="13">
        <f t="shared" si="114"/>
        <v>2.83230112980645</v>
      </c>
      <c r="F111" s="9" t="s">
        <v>107</v>
      </c>
      <c r="G111" s="6">
        <v>5</v>
      </c>
      <c r="H111" s="11">
        <f t="shared" si="99"/>
        <v>11.7198294499333</v>
      </c>
      <c r="I111" s="11">
        <f t="shared" si="100"/>
        <v>284.869829449933</v>
      </c>
      <c r="J111" s="11">
        <f t="shared" si="101"/>
        <v>0.0755284642870188</v>
      </c>
      <c r="K111" s="11">
        <f t="shared" si="102"/>
        <v>11.2298333333333</v>
      </c>
      <c r="L111" s="11">
        <f t="shared" si="103"/>
        <v>3.032055</v>
      </c>
      <c r="M111" s="6" t="s">
        <v>109</v>
      </c>
      <c r="N111" s="11">
        <f>(O110-P110)*$C$24/100</f>
        <v>11.0173545804211</v>
      </c>
      <c r="O111" s="11">
        <f t="shared" si="115"/>
        <v>3.61191576739058</v>
      </c>
      <c r="P111" s="11">
        <f t="shared" si="104"/>
        <v>0.27280245104508</v>
      </c>
      <c r="Q111" s="16">
        <f t="shared" si="105"/>
        <v>0.0791127108030731</v>
      </c>
      <c r="R111" s="11">
        <f t="shared" si="106"/>
        <v>0.87929595</v>
      </c>
      <c r="S111" s="17">
        <f t="shared" si="107"/>
        <v>0.0899727910757158</v>
      </c>
      <c r="T111" s="3">
        <v>0.27</v>
      </c>
      <c r="U111" s="18">
        <f t="shared" si="108"/>
        <v>0.0242926535904433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0.279920062592623</v>
      </c>
      <c r="AC111" s="25">
        <f t="shared" si="110"/>
        <v>11.2298333333333</v>
      </c>
      <c r="AD111" s="1">
        <f t="shared" si="111"/>
        <v>0.29</v>
      </c>
      <c r="AE111" s="26">
        <f t="shared" si="112"/>
        <v>11.315</v>
      </c>
      <c r="AF111" s="1">
        <f t="shared" si="113"/>
        <v>355682.006749002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16.8786240746452</v>
      </c>
      <c r="E112" s="13">
        <f t="shared" si="114"/>
        <v>11.7198294499333</v>
      </c>
      <c r="F112" s="9" t="s">
        <v>109</v>
      </c>
      <c r="G112" s="6">
        <v>6</v>
      </c>
      <c r="H112" s="11">
        <f t="shared" si="99"/>
        <v>16.8786240746452</v>
      </c>
      <c r="I112" s="11">
        <f t="shared" si="100"/>
        <v>290.028624074645</v>
      </c>
      <c r="J112" s="11">
        <f t="shared" si="101"/>
        <v>0.138722002167636</v>
      </c>
      <c r="K112" s="11">
        <f t="shared" si="102"/>
        <v>11.2298333333333</v>
      </c>
      <c r="L112" s="11">
        <f t="shared" si="103"/>
        <v>3.032055</v>
      </c>
      <c r="M112" s="6" t="s">
        <v>107</v>
      </c>
      <c r="N112" s="6"/>
      <c r="O112" s="11">
        <f t="shared" si="115"/>
        <v>6.3711683163455</v>
      </c>
      <c r="P112" s="11">
        <f t="shared" si="104"/>
        <v>0.883821224990455</v>
      </c>
      <c r="Q112" s="16">
        <f t="shared" si="105"/>
        <v>0.256308155247232</v>
      </c>
      <c r="R112" s="11">
        <f t="shared" si="106"/>
        <v>0.87929595</v>
      </c>
      <c r="S112" s="17">
        <f t="shared" si="107"/>
        <v>0.291492477870769</v>
      </c>
      <c r="T112" s="3">
        <v>0.27</v>
      </c>
      <c r="U112" s="18">
        <f t="shared" si="108"/>
        <v>0.0787029690251077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09"/>
        <v>0.290491986881578</v>
      </c>
      <c r="AC112" s="25">
        <f t="shared" si="110"/>
        <v>11.2298333333333</v>
      </c>
      <c r="AD112" s="1">
        <f t="shared" si="111"/>
        <v>0.29</v>
      </c>
      <c r="AE112" s="26">
        <f t="shared" si="112"/>
        <v>11.315</v>
      </c>
      <c r="AF112" s="1">
        <f t="shared" si="113"/>
        <v>369115.281990036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20.6484723896667</v>
      </c>
      <c r="E113" s="13">
        <f t="shared" si="114"/>
        <v>16.8786240746452</v>
      </c>
      <c r="F113" s="9" t="s">
        <v>107</v>
      </c>
      <c r="G113" s="6">
        <v>7</v>
      </c>
      <c r="H113" s="11">
        <f t="shared" si="99"/>
        <v>20.6484723896667</v>
      </c>
      <c r="I113" s="11">
        <f t="shared" si="100"/>
        <v>293.798472389667</v>
      </c>
      <c r="J113" s="11">
        <f t="shared" si="101"/>
        <v>0.213416511672367</v>
      </c>
      <c r="K113" s="11">
        <f t="shared" si="102"/>
        <v>11.2298333333333</v>
      </c>
      <c r="L113" s="11">
        <f t="shared" si="103"/>
        <v>3.032055</v>
      </c>
      <c r="M113" s="6" t="s">
        <v>107</v>
      </c>
      <c r="N113" s="6"/>
      <c r="O113" s="11">
        <f t="shared" si="115"/>
        <v>8.51940209135505</v>
      </c>
      <c r="P113" s="11">
        <f t="shared" si="104"/>
        <v>1.81818107587126</v>
      </c>
      <c r="Q113" s="16">
        <f t="shared" si="105"/>
        <v>0.527272512002665</v>
      </c>
      <c r="R113" s="11">
        <f t="shared" si="106"/>
        <v>0.87929595</v>
      </c>
      <c r="S113" s="17">
        <f t="shared" si="107"/>
        <v>0.599653065617629</v>
      </c>
      <c r="T113" s="3">
        <v>0.27</v>
      </c>
      <c r="U113" s="18">
        <f t="shared" si="108"/>
        <v>0.16190632771676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09"/>
        <v>0.306658399475366</v>
      </c>
      <c r="AC113" s="25">
        <f t="shared" si="110"/>
        <v>11.2298333333333</v>
      </c>
      <c r="AD113" s="1">
        <f t="shared" si="111"/>
        <v>0.29</v>
      </c>
      <c r="AE113" s="26">
        <f t="shared" si="112"/>
        <v>11.315</v>
      </c>
      <c r="AF113" s="1">
        <f t="shared" si="113"/>
        <v>389657.225357844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23.893259423871</v>
      </c>
      <c r="E114" s="13">
        <f t="shared" si="114"/>
        <v>20.6484723896667</v>
      </c>
      <c r="F114" s="9" t="s">
        <v>107</v>
      </c>
      <c r="G114" s="6">
        <v>8</v>
      </c>
      <c r="H114" s="11">
        <f t="shared" si="99"/>
        <v>23.893259423871</v>
      </c>
      <c r="I114" s="11">
        <f t="shared" si="100"/>
        <v>297.043259423871</v>
      </c>
      <c r="J114" s="11">
        <f t="shared" si="101"/>
        <v>0.306514740239627</v>
      </c>
      <c r="K114" s="11">
        <f t="shared" si="102"/>
        <v>11.2298333333333</v>
      </c>
      <c r="L114" s="11">
        <f t="shared" si="103"/>
        <v>3.032055</v>
      </c>
      <c r="M114" s="6" t="s">
        <v>107</v>
      </c>
      <c r="N114" s="6"/>
      <c r="O114" s="11">
        <f t="shared" si="115"/>
        <v>9.73327601548379</v>
      </c>
      <c r="P114" s="11">
        <f t="shared" si="104"/>
        <v>2.98339256956661</v>
      </c>
      <c r="Q114" s="16">
        <f t="shared" si="105"/>
        <v>0.865183845174316</v>
      </c>
      <c r="R114" s="11">
        <f t="shared" si="106"/>
        <v>0.87929595</v>
      </c>
      <c r="S114" s="17">
        <f t="shared" si="107"/>
        <v>0.983950676873146</v>
      </c>
      <c r="T114" s="3">
        <v>0.27</v>
      </c>
      <c r="U114" s="18">
        <f t="shared" si="108"/>
        <v>0.265666682755749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09"/>
        <v>0.326819036459442</v>
      </c>
      <c r="AC114" s="25">
        <f t="shared" si="110"/>
        <v>11.2298333333333</v>
      </c>
      <c r="AD114" s="1">
        <f t="shared" si="111"/>
        <v>0.29</v>
      </c>
      <c r="AE114" s="26">
        <f t="shared" si="112"/>
        <v>11.315</v>
      </c>
      <c r="AF114" s="1">
        <f t="shared" si="113"/>
        <v>415274.452481253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19.9034639893548</v>
      </c>
      <c r="E115" s="13">
        <f t="shared" si="114"/>
        <v>23.893259423871</v>
      </c>
      <c r="F115" s="9" t="s">
        <v>107</v>
      </c>
      <c r="G115" s="6">
        <v>9</v>
      </c>
      <c r="H115" s="11">
        <f t="shared" si="99"/>
        <v>19.9034639893548</v>
      </c>
      <c r="I115" s="11">
        <f t="shared" si="100"/>
        <v>293.053463989355</v>
      </c>
      <c r="J115" s="11">
        <f t="shared" si="101"/>
        <v>0.196172357457711</v>
      </c>
      <c r="K115" s="11">
        <f t="shared" si="102"/>
        <v>11.2298333333333</v>
      </c>
      <c r="L115" s="11">
        <f t="shared" si="103"/>
        <v>3.032055</v>
      </c>
      <c r="M115" s="6" t="s">
        <v>107</v>
      </c>
      <c r="N115" s="6"/>
      <c r="O115" s="11">
        <f t="shared" si="115"/>
        <v>9.78193844591718</v>
      </c>
      <c r="P115" s="11">
        <f t="shared" si="104"/>
        <v>1.91894592544179</v>
      </c>
      <c r="Q115" s="16">
        <f t="shared" si="105"/>
        <v>0.556494318378118</v>
      </c>
      <c r="R115" s="11">
        <f t="shared" si="106"/>
        <v>0.87929595</v>
      </c>
      <c r="S115" s="17">
        <f t="shared" si="107"/>
        <v>0.632886252209075</v>
      </c>
      <c r="T115" s="3">
        <v>0.27</v>
      </c>
      <c r="U115" s="18">
        <f t="shared" si="108"/>
        <v>0.17087928809645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09"/>
        <v>0.25960184567714</v>
      </c>
      <c r="AC115" s="25">
        <f t="shared" si="110"/>
        <v>11.2298333333333</v>
      </c>
      <c r="AD115" s="1">
        <f t="shared" si="111"/>
        <v>0.29</v>
      </c>
      <c r="AE115" s="26">
        <f t="shared" si="112"/>
        <v>11.315</v>
      </c>
      <c r="AF115" s="1">
        <f t="shared" si="113"/>
        <v>329864.549796737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17.2157909646667</v>
      </c>
      <c r="E116" s="13">
        <f t="shared" si="114"/>
        <v>19.9034639893548</v>
      </c>
      <c r="F116" s="9" t="s">
        <v>107</v>
      </c>
      <c r="G116" s="6">
        <v>10</v>
      </c>
      <c r="H116" s="11">
        <f t="shared" si="99"/>
        <v>17.2157909646667</v>
      </c>
      <c r="I116" s="11">
        <f t="shared" si="100"/>
        <v>290.365790964667</v>
      </c>
      <c r="J116" s="11">
        <f t="shared" si="101"/>
        <v>0.144236579788675</v>
      </c>
      <c r="K116" s="11">
        <f t="shared" si="102"/>
        <v>11.2298333333333</v>
      </c>
      <c r="L116" s="11">
        <f t="shared" si="103"/>
        <v>3.032055</v>
      </c>
      <c r="M116" s="6" t="s">
        <v>107</v>
      </c>
      <c r="N116" s="6"/>
      <c r="O116" s="11">
        <f t="shared" si="115"/>
        <v>10.8950475204754</v>
      </c>
      <c r="P116" s="11">
        <f t="shared" si="104"/>
        <v>1.57146439098846</v>
      </c>
      <c r="Q116" s="16">
        <f t="shared" si="105"/>
        <v>0.455724673386653</v>
      </c>
      <c r="R116" s="11">
        <f t="shared" si="106"/>
        <v>0.87929595</v>
      </c>
      <c r="S116" s="17">
        <f t="shared" si="107"/>
        <v>0.518283603360908</v>
      </c>
      <c r="T116" s="3">
        <v>0.27</v>
      </c>
      <c r="U116" s="18">
        <f t="shared" si="108"/>
        <v>0.139936572907445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0.253589676115917</v>
      </c>
      <c r="AC116" s="25">
        <f t="shared" si="110"/>
        <v>11.2298333333333</v>
      </c>
      <c r="AD116" s="1">
        <f t="shared" si="111"/>
        <v>0.29</v>
      </c>
      <c r="AE116" s="26">
        <f t="shared" si="112"/>
        <v>11.315</v>
      </c>
      <c r="AF116" s="1">
        <f t="shared" si="113"/>
        <v>322225.152625111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8.26753387854839</v>
      </c>
      <c r="E117" s="13">
        <f t="shared" si="114"/>
        <v>17.2157909646667</v>
      </c>
      <c r="F117" s="9" t="s">
        <v>107</v>
      </c>
      <c r="G117" s="6">
        <v>11</v>
      </c>
      <c r="H117" s="11">
        <f t="shared" si="99"/>
        <v>8.26753387854839</v>
      </c>
      <c r="I117" s="11">
        <f t="shared" si="100"/>
        <v>281.417533878548</v>
      </c>
      <c r="J117" s="11">
        <f t="shared" si="101"/>
        <v>0.0496604267996096</v>
      </c>
      <c r="K117" s="11">
        <f t="shared" si="102"/>
        <v>11.2298333333333</v>
      </c>
      <c r="L117" s="11">
        <f t="shared" si="103"/>
        <v>3.032055</v>
      </c>
      <c r="M117" s="6" t="s">
        <v>109</v>
      </c>
      <c r="N117" s="11">
        <f>(O116-P116)*$C$24/100</f>
        <v>8.85740397301259</v>
      </c>
      <c r="O117" s="11">
        <f t="shared" si="115"/>
        <v>3.49823415647435</v>
      </c>
      <c r="P117" s="11">
        <f t="shared" si="104"/>
        <v>0.173723801255488</v>
      </c>
      <c r="Q117" s="16">
        <f t="shared" si="105"/>
        <v>0.0503799023640916</v>
      </c>
      <c r="R117" s="11">
        <f t="shared" si="106"/>
        <v>0.87929595</v>
      </c>
      <c r="S117" s="17">
        <f t="shared" si="107"/>
        <v>0.0572957288886542</v>
      </c>
      <c r="T117" s="3">
        <v>0.27</v>
      </c>
      <c r="U117" s="18">
        <f t="shared" si="108"/>
        <v>0.0154698467999366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0.229405791233228</v>
      </c>
      <c r="AC117" s="25">
        <f t="shared" si="110"/>
        <v>11.2298333333333</v>
      </c>
      <c r="AD117" s="1">
        <f t="shared" si="111"/>
        <v>0.29</v>
      </c>
      <c r="AE117" s="26">
        <f t="shared" si="112"/>
        <v>11.315</v>
      </c>
      <c r="AF117" s="1">
        <f t="shared" si="113"/>
        <v>291495.762861505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2.10688965946667</v>
      </c>
      <c r="E118" s="13">
        <f t="shared" si="114"/>
        <v>8.26753387854839</v>
      </c>
      <c r="F118" s="9" t="s">
        <v>109</v>
      </c>
      <c r="G118" s="6">
        <v>12</v>
      </c>
      <c r="H118" s="11">
        <f t="shared" si="99"/>
        <v>2.10688965946667</v>
      </c>
      <c r="I118" s="11">
        <f t="shared" si="100"/>
        <v>275.256889659467</v>
      </c>
      <c r="J118" s="11">
        <f t="shared" si="101"/>
        <v>0.0228930003382639</v>
      </c>
      <c r="K118" s="11">
        <f t="shared" si="102"/>
        <v>11.2298333333333</v>
      </c>
      <c r="L118" s="11">
        <f t="shared" si="103"/>
        <v>3.032055</v>
      </c>
      <c r="M118" s="6" t="s">
        <v>107</v>
      </c>
      <c r="N118" s="6"/>
      <c r="O118" s="11">
        <f t="shared" si="115"/>
        <v>6.35656535521886</v>
      </c>
      <c r="P118" s="11">
        <f t="shared" si="104"/>
        <v>0.145520852827222</v>
      </c>
      <c r="Q118" s="16">
        <f t="shared" si="105"/>
        <v>0.0422010473198944</v>
      </c>
      <c r="R118" s="11">
        <f t="shared" si="106"/>
        <v>0.87929595</v>
      </c>
      <c r="S118" s="17">
        <f t="shared" si="107"/>
        <v>0.0479941336246282</v>
      </c>
      <c r="T118" s="3">
        <v>0.27</v>
      </c>
      <c r="U118" s="18">
        <f t="shared" si="108"/>
        <v>0.0129584160786496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0.228917820244082</v>
      </c>
      <c r="AC118" s="25">
        <f t="shared" si="110"/>
        <v>11.2298333333333</v>
      </c>
      <c r="AD118" s="1">
        <f t="shared" si="111"/>
        <v>0.29</v>
      </c>
      <c r="AE118" s="26">
        <f t="shared" si="112"/>
        <v>11.315</v>
      </c>
      <c r="AF118" s="1">
        <f t="shared" si="113"/>
        <v>290875.719771177</v>
      </c>
      <c r="AG118" s="1">
        <f>SUM(AF107:AF118)</f>
        <v>3926570.06189957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-4.63313554006452</v>
      </c>
      <c r="E119" s="13">
        <f t="shared" si="114"/>
        <v>2.10688965946667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-1</v>
      </c>
      <c r="E123" s="9"/>
      <c r="F123" s="9"/>
      <c r="G123" s="6">
        <v>1</v>
      </c>
      <c r="H123" s="11">
        <f t="shared" ref="H123:H134" si="116">E124</f>
        <v>-1</v>
      </c>
      <c r="I123" s="11">
        <f t="shared" ref="I123:I134" si="117">H123+273.15</f>
        <v>272.15</v>
      </c>
      <c r="J123" s="11">
        <f t="shared" ref="J123:J134" si="118">EXP(($C$18*(I123-$C$16))/($C$19*I123*$C$16))</f>
        <v>0.0152870257166837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0.0079679035440499</v>
      </c>
      <c r="Q123" s="16">
        <f t="shared" ref="Q123:Q134" si="122">P123*$B$125</f>
        <v>0.00207165492145297</v>
      </c>
      <c r="R123" s="11">
        <f t="shared" ref="R123:R134" si="123">L123*$B$125</f>
        <v>0.1355172</v>
      </c>
      <c r="S123" s="17">
        <f t="shared" ref="S123:S134" si="124">Q123/R123</f>
        <v>0.0152870257166837</v>
      </c>
      <c r="T123" s="3">
        <v>0.01</v>
      </c>
      <c r="U123" s="18">
        <f t="shared" ref="U123:U134" si="125">S123*T123</f>
        <v>0.000152870257166837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0.00564287025716684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>$E$10/12</f>
        <v>7.41666666666667</v>
      </c>
      <c r="AX123" s="1">
        <f t="shared" ref="AX123:AX134" si="131">AW123*10000*AV123*0.67*AU123*AT123</f>
        <v>3799.9514517752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-4.99506183674194</v>
      </c>
      <c r="E124" s="13">
        <f t="shared" ref="E124:E135" si="132">D123</f>
        <v>-1</v>
      </c>
      <c r="F124" s="9" t="s">
        <v>107</v>
      </c>
      <c r="G124" s="6">
        <v>2</v>
      </c>
      <c r="H124" s="11">
        <f t="shared" si="116"/>
        <v>-4.99506183674194</v>
      </c>
      <c r="I124" s="11">
        <f t="shared" si="117"/>
        <v>268.154938163258</v>
      </c>
      <c r="J124" s="11">
        <f t="shared" si="118"/>
        <v>0.00897086835996437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3">L124+O123-P123-N124</f>
        <v>1.03447209645595</v>
      </c>
      <c r="P124" s="11">
        <f t="shared" si="121"/>
        <v>0.00928011299936269</v>
      </c>
      <c r="Q124" s="16">
        <f t="shared" si="122"/>
        <v>0.0024128293798343</v>
      </c>
      <c r="R124" s="11">
        <f t="shared" si="123"/>
        <v>0.1355172</v>
      </c>
      <c r="S124" s="17">
        <f t="shared" si="124"/>
        <v>0.017804598824609</v>
      </c>
      <c r="T124" s="3">
        <v>0.01</v>
      </c>
      <c r="U124" s="18">
        <f t="shared" si="125"/>
        <v>0.00017804598824609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0.00566804598824609</v>
      </c>
      <c r="AU124" s="25">
        <f t="shared" si="129"/>
        <v>52.122</v>
      </c>
      <c r="AV124" s="1">
        <f t="shared" si="130"/>
        <v>0.26</v>
      </c>
      <c r="AW124" s="2">
        <f t="shared" ref="AW124:AW134" si="134">$E$10/12</f>
        <v>7.41666666666667</v>
      </c>
      <c r="AX124" s="1">
        <f t="shared" si="131"/>
        <v>3816.90497923627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-1.32298494582143</v>
      </c>
      <c r="E125" s="13">
        <f t="shared" si="132"/>
        <v>-4.99506183674194</v>
      </c>
      <c r="F125" s="9" t="s">
        <v>107</v>
      </c>
      <c r="G125" s="6">
        <v>3</v>
      </c>
      <c r="H125" s="11">
        <f t="shared" si="116"/>
        <v>-1.32298494582143</v>
      </c>
      <c r="I125" s="11">
        <f t="shared" si="117"/>
        <v>271.827015054179</v>
      </c>
      <c r="J125" s="11">
        <f t="shared" si="118"/>
        <v>0.0146507846009968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3"/>
        <v>1.54641198345659</v>
      </c>
      <c r="P125" s="11">
        <f t="shared" si="121"/>
        <v>0.0226561488740227</v>
      </c>
      <c r="Q125" s="16">
        <f t="shared" si="122"/>
        <v>0.00589059870724591</v>
      </c>
      <c r="R125" s="11">
        <f t="shared" si="123"/>
        <v>0.1355172</v>
      </c>
      <c r="S125" s="17">
        <f t="shared" si="124"/>
        <v>0.0434675355397389</v>
      </c>
      <c r="T125" s="3">
        <v>0.01</v>
      </c>
      <c r="U125" s="18">
        <f t="shared" si="125"/>
        <v>0.000434675355397389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0.00592467535539739</v>
      </c>
      <c r="AU125" s="25">
        <f t="shared" si="129"/>
        <v>52.122</v>
      </c>
      <c r="AV125" s="1">
        <f t="shared" si="130"/>
        <v>0.26</v>
      </c>
      <c r="AW125" s="2">
        <f t="shared" si="134"/>
        <v>7.41666666666667</v>
      </c>
      <c r="AX125" s="1">
        <f t="shared" si="131"/>
        <v>3989.72113339756</v>
      </c>
    </row>
    <row r="126" s="1" customFormat="1" spans="1:50">
      <c r="A126" s="6"/>
      <c r="B126" s="6"/>
      <c r="C126" s="9">
        <v>3</v>
      </c>
      <c r="D126" s="12">
        <v>2.83230112980645</v>
      </c>
      <c r="E126" s="13">
        <f t="shared" si="132"/>
        <v>-1.32298494582143</v>
      </c>
      <c r="F126" s="9" t="s">
        <v>107</v>
      </c>
      <c r="G126" s="6">
        <v>4</v>
      </c>
      <c r="H126" s="11">
        <f t="shared" si="116"/>
        <v>2.83230112980645</v>
      </c>
      <c r="I126" s="11">
        <f t="shared" si="117"/>
        <v>275.982301129806</v>
      </c>
      <c r="J126" s="11">
        <f t="shared" si="118"/>
        <v>0.0251236421267584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3"/>
        <v>2.04497583458256</v>
      </c>
      <c r="P126" s="11">
        <f t="shared" si="121"/>
        <v>0.0513772410259215</v>
      </c>
      <c r="Q126" s="16">
        <f t="shared" si="122"/>
        <v>0.0133580826667396</v>
      </c>
      <c r="R126" s="11">
        <f t="shared" si="123"/>
        <v>0.1355172</v>
      </c>
      <c r="S126" s="17">
        <f t="shared" si="124"/>
        <v>0.0985711235676326</v>
      </c>
      <c r="T126" s="3">
        <v>0.01</v>
      </c>
      <c r="U126" s="18">
        <f t="shared" si="125"/>
        <v>0.000985711235676326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0.00647571123567633</v>
      </c>
      <c r="AU126" s="25">
        <f t="shared" si="129"/>
        <v>52.122</v>
      </c>
      <c r="AV126" s="1">
        <f t="shared" si="130"/>
        <v>0.26</v>
      </c>
      <c r="AW126" s="2">
        <f t="shared" si="134"/>
        <v>7.41666666666667</v>
      </c>
      <c r="AX126" s="1">
        <f t="shared" si="131"/>
        <v>4360.7928571514</v>
      </c>
    </row>
    <row r="127" s="1" customFormat="1" spans="1:50">
      <c r="A127" s="6"/>
      <c r="B127" s="6"/>
      <c r="C127" s="9">
        <v>4</v>
      </c>
      <c r="D127" s="12">
        <v>11.7198294499333</v>
      </c>
      <c r="E127" s="13">
        <f t="shared" si="132"/>
        <v>2.83230112980645</v>
      </c>
      <c r="F127" s="9" t="s">
        <v>107</v>
      </c>
      <c r="G127" s="6">
        <v>5</v>
      </c>
      <c r="H127" s="11">
        <f t="shared" si="116"/>
        <v>11.7198294499333</v>
      </c>
      <c r="I127" s="11">
        <f t="shared" si="117"/>
        <v>284.869829449933</v>
      </c>
      <c r="J127" s="11">
        <f t="shared" si="118"/>
        <v>0.0755284642870188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1.89391866387881</v>
      </c>
      <c r="O127" s="11">
        <f t="shared" si="133"/>
        <v>0.620899929677832</v>
      </c>
      <c r="P127" s="11">
        <f t="shared" si="121"/>
        <v>0.0468956181644846</v>
      </c>
      <c r="Q127" s="16">
        <f t="shared" si="122"/>
        <v>0.012192860722766</v>
      </c>
      <c r="R127" s="11">
        <f t="shared" si="123"/>
        <v>0.1355172</v>
      </c>
      <c r="S127" s="17">
        <f t="shared" si="124"/>
        <v>0.0899727910757158</v>
      </c>
      <c r="T127" s="3">
        <v>0.01</v>
      </c>
      <c r="U127" s="18">
        <f t="shared" si="125"/>
        <v>0.000899727910757159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0.0108497279107572</v>
      </c>
      <c r="AU127" s="25">
        <f t="shared" si="129"/>
        <v>52.122</v>
      </c>
      <c r="AV127" s="1">
        <f t="shared" si="130"/>
        <v>0.26</v>
      </c>
      <c r="AW127" s="2">
        <f t="shared" si="134"/>
        <v>7.41666666666667</v>
      </c>
      <c r="AX127" s="1">
        <f t="shared" si="131"/>
        <v>7306.28872309878</v>
      </c>
    </row>
    <row r="128" s="1" customFormat="1" spans="1:50">
      <c r="A128" s="6"/>
      <c r="B128" s="6"/>
      <c r="C128" s="9">
        <v>5</v>
      </c>
      <c r="D128" s="12">
        <v>16.8786240746452</v>
      </c>
      <c r="E128" s="13">
        <f t="shared" si="132"/>
        <v>11.7198294499333</v>
      </c>
      <c r="F128" s="9" t="s">
        <v>109</v>
      </c>
      <c r="G128" s="6">
        <v>6</v>
      </c>
      <c r="H128" s="11">
        <f t="shared" si="116"/>
        <v>16.8786240746452</v>
      </c>
      <c r="I128" s="11">
        <f t="shared" si="117"/>
        <v>290.028624074645</v>
      </c>
      <c r="J128" s="11">
        <f t="shared" si="118"/>
        <v>0.138722002167636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3"/>
        <v>1.09522431151335</v>
      </c>
      <c r="P128" s="11">
        <f t="shared" si="121"/>
        <v>0.151931709315802</v>
      </c>
      <c r="Q128" s="16">
        <f t="shared" si="122"/>
        <v>0.0395022444221086</v>
      </c>
      <c r="R128" s="11">
        <f t="shared" si="123"/>
        <v>0.1355172</v>
      </c>
      <c r="S128" s="17">
        <f t="shared" si="124"/>
        <v>0.291492477870769</v>
      </c>
      <c r="T128" s="3">
        <v>0.01</v>
      </c>
      <c r="U128" s="18">
        <f t="shared" si="125"/>
        <v>0.00291492477870769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0.0128649247787077</v>
      </c>
      <c r="AU128" s="25">
        <f t="shared" si="129"/>
        <v>52.122</v>
      </c>
      <c r="AV128" s="1">
        <f t="shared" si="130"/>
        <v>0.26</v>
      </c>
      <c r="AW128" s="2">
        <f t="shared" si="134"/>
        <v>7.41666666666667</v>
      </c>
      <c r="AX128" s="1">
        <f t="shared" si="131"/>
        <v>8663.33751475861</v>
      </c>
    </row>
    <row r="129" s="1" customFormat="1" spans="1:50">
      <c r="A129" s="6"/>
      <c r="B129" s="6"/>
      <c r="C129" s="9">
        <v>6</v>
      </c>
      <c r="D129" s="12">
        <v>20.6484723896667</v>
      </c>
      <c r="E129" s="13">
        <f t="shared" si="132"/>
        <v>16.8786240746452</v>
      </c>
      <c r="F129" s="9" t="s">
        <v>107</v>
      </c>
      <c r="G129" s="6">
        <v>7</v>
      </c>
      <c r="H129" s="11">
        <f t="shared" si="116"/>
        <v>20.6484723896667</v>
      </c>
      <c r="I129" s="11">
        <f t="shared" si="117"/>
        <v>293.798472389667</v>
      </c>
      <c r="J129" s="11">
        <f t="shared" si="118"/>
        <v>0.213416511672367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3"/>
        <v>1.46451260219755</v>
      </c>
      <c r="P129" s="11">
        <f t="shared" si="121"/>
        <v>0.312551170861221</v>
      </c>
      <c r="Q129" s="16">
        <f t="shared" si="122"/>
        <v>0.0812633044239174</v>
      </c>
      <c r="R129" s="11">
        <f t="shared" si="123"/>
        <v>0.1355172</v>
      </c>
      <c r="S129" s="17">
        <f t="shared" si="124"/>
        <v>0.599653065617629</v>
      </c>
      <c r="T129" s="3">
        <v>0.01</v>
      </c>
      <c r="U129" s="18">
        <f t="shared" si="125"/>
        <v>0.00599653065617629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0.0159465306561763</v>
      </c>
      <c r="AU129" s="25">
        <f t="shared" si="129"/>
        <v>52.122</v>
      </c>
      <c r="AV129" s="1">
        <f t="shared" si="130"/>
        <v>0.26</v>
      </c>
      <c r="AW129" s="2">
        <f t="shared" si="134"/>
        <v>7.41666666666667</v>
      </c>
      <c r="AX129" s="1">
        <f t="shared" si="131"/>
        <v>10738.5141880152</v>
      </c>
    </row>
    <row r="130" s="1" customFormat="1" spans="1:50">
      <c r="A130" s="6"/>
      <c r="B130" s="6"/>
      <c r="C130" s="9">
        <v>7</v>
      </c>
      <c r="D130" s="12">
        <v>23.893259423871</v>
      </c>
      <c r="E130" s="13">
        <f t="shared" si="132"/>
        <v>20.6484723896667</v>
      </c>
      <c r="F130" s="9" t="s">
        <v>107</v>
      </c>
      <c r="G130" s="6">
        <v>8</v>
      </c>
      <c r="H130" s="11">
        <f t="shared" si="116"/>
        <v>23.893259423871</v>
      </c>
      <c r="I130" s="11">
        <f t="shared" si="117"/>
        <v>297.043259423871</v>
      </c>
      <c r="J130" s="11">
        <f t="shared" si="118"/>
        <v>0.306514740239627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3"/>
        <v>1.67318143133632</v>
      </c>
      <c r="P130" s="11">
        <f t="shared" si="121"/>
        <v>0.512854771799821</v>
      </c>
      <c r="Q130" s="16">
        <f t="shared" si="122"/>
        <v>0.133342240667954</v>
      </c>
      <c r="R130" s="11">
        <f t="shared" si="123"/>
        <v>0.1355172</v>
      </c>
      <c r="S130" s="17">
        <f t="shared" si="124"/>
        <v>0.983950676873146</v>
      </c>
      <c r="T130" s="3">
        <v>0.01</v>
      </c>
      <c r="U130" s="18">
        <f t="shared" si="125"/>
        <v>0.00983950676873146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0.0197895067687315</v>
      </c>
      <c r="AU130" s="25">
        <f t="shared" si="129"/>
        <v>52.122</v>
      </c>
      <c r="AV130" s="1">
        <f t="shared" si="130"/>
        <v>0.26</v>
      </c>
      <c r="AW130" s="2">
        <f t="shared" si="134"/>
        <v>7.41666666666667</v>
      </c>
      <c r="AX130" s="1">
        <f t="shared" si="131"/>
        <v>13326.4033282084</v>
      </c>
    </row>
    <row r="131" s="1" customFormat="1" spans="1:50">
      <c r="A131" s="6"/>
      <c r="B131" s="6"/>
      <c r="C131" s="9">
        <v>8</v>
      </c>
      <c r="D131" s="12">
        <v>19.9034639893548</v>
      </c>
      <c r="E131" s="13">
        <f t="shared" si="132"/>
        <v>23.893259423871</v>
      </c>
      <c r="F131" s="9" t="s">
        <v>107</v>
      </c>
      <c r="G131" s="6">
        <v>9</v>
      </c>
      <c r="H131" s="11">
        <f t="shared" si="116"/>
        <v>19.9034639893548</v>
      </c>
      <c r="I131" s="11">
        <f t="shared" si="117"/>
        <v>293.053463989355</v>
      </c>
      <c r="J131" s="11">
        <f t="shared" si="118"/>
        <v>0.196172357457711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3"/>
        <v>1.6815466595365</v>
      </c>
      <c r="P131" s="11">
        <f t="shared" si="121"/>
        <v>0.329872972376414</v>
      </c>
      <c r="Q131" s="16">
        <f t="shared" si="122"/>
        <v>0.0857669728178677</v>
      </c>
      <c r="R131" s="11">
        <f t="shared" si="123"/>
        <v>0.1355172</v>
      </c>
      <c r="S131" s="17">
        <f t="shared" si="124"/>
        <v>0.632886252209075</v>
      </c>
      <c r="T131" s="3">
        <v>0.01</v>
      </c>
      <c r="U131" s="18">
        <f t="shared" si="125"/>
        <v>0.00632886252209075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0.0162788625220908</v>
      </c>
      <c r="AU131" s="25">
        <f t="shared" si="129"/>
        <v>52.122</v>
      </c>
      <c r="AV131" s="1">
        <f t="shared" si="130"/>
        <v>0.26</v>
      </c>
      <c r="AW131" s="2">
        <f t="shared" si="134"/>
        <v>7.41666666666667</v>
      </c>
      <c r="AX131" s="1">
        <f t="shared" si="131"/>
        <v>10962.3089766245</v>
      </c>
    </row>
    <row r="132" s="1" customFormat="1" spans="1:50">
      <c r="A132" s="6"/>
      <c r="B132" s="6"/>
      <c r="C132" s="9">
        <v>9</v>
      </c>
      <c r="D132" s="12">
        <v>17.2157909646667</v>
      </c>
      <c r="E132" s="13">
        <f t="shared" si="132"/>
        <v>19.9034639893548</v>
      </c>
      <c r="F132" s="9" t="s">
        <v>107</v>
      </c>
      <c r="G132" s="6">
        <v>10</v>
      </c>
      <c r="H132" s="11">
        <f t="shared" si="116"/>
        <v>17.2157909646667</v>
      </c>
      <c r="I132" s="11">
        <f t="shared" si="117"/>
        <v>290.365790964667</v>
      </c>
      <c r="J132" s="11">
        <f t="shared" si="118"/>
        <v>0.144236579788675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3"/>
        <v>1.87289368716009</v>
      </c>
      <c r="P132" s="11">
        <f t="shared" si="121"/>
        <v>0.270139779743773</v>
      </c>
      <c r="Q132" s="16">
        <f t="shared" si="122"/>
        <v>0.0702363427333809</v>
      </c>
      <c r="R132" s="11">
        <f t="shared" si="123"/>
        <v>0.1355172</v>
      </c>
      <c r="S132" s="17">
        <f t="shared" si="124"/>
        <v>0.518283603360908</v>
      </c>
      <c r="T132" s="3">
        <v>0.01</v>
      </c>
      <c r="U132" s="18">
        <f t="shared" si="125"/>
        <v>0.00518283603360908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0.0106728360336091</v>
      </c>
      <c r="AU132" s="25">
        <f t="shared" si="129"/>
        <v>52.122</v>
      </c>
      <c r="AV132" s="1">
        <f t="shared" si="130"/>
        <v>0.26</v>
      </c>
      <c r="AW132" s="2">
        <f t="shared" si="134"/>
        <v>7.41666666666667</v>
      </c>
      <c r="AX132" s="1">
        <f t="shared" si="131"/>
        <v>7187.16839696292</v>
      </c>
    </row>
    <row r="133" s="1" customFormat="1" spans="1:50">
      <c r="A133" s="6"/>
      <c r="B133" s="6"/>
      <c r="C133" s="9">
        <v>10</v>
      </c>
      <c r="D133" s="12">
        <v>8.26753387854839</v>
      </c>
      <c r="E133" s="13">
        <f t="shared" si="132"/>
        <v>17.2157909646667</v>
      </c>
      <c r="F133" s="9" t="s">
        <v>107</v>
      </c>
      <c r="G133" s="6">
        <v>11</v>
      </c>
      <c r="H133" s="11">
        <f t="shared" si="116"/>
        <v>8.26753387854839</v>
      </c>
      <c r="I133" s="11">
        <f t="shared" si="117"/>
        <v>281.417533878548</v>
      </c>
      <c r="J133" s="11">
        <f t="shared" si="118"/>
        <v>0.0496604267996096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1.5226162120455</v>
      </c>
      <c r="O133" s="11">
        <f t="shared" si="133"/>
        <v>0.601357695370816</v>
      </c>
      <c r="P133" s="11">
        <f t="shared" si="121"/>
        <v>0.0298636798113444</v>
      </c>
      <c r="Q133" s="16">
        <f t="shared" si="122"/>
        <v>0.00776455675094953</v>
      </c>
      <c r="R133" s="11">
        <f t="shared" si="123"/>
        <v>0.1355172</v>
      </c>
      <c r="S133" s="17">
        <f t="shared" si="124"/>
        <v>0.0572957288886542</v>
      </c>
      <c r="T133" s="3">
        <v>0.01</v>
      </c>
      <c r="U133" s="18">
        <f t="shared" si="125"/>
        <v>0.000572957288886542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0.00606295728888654</v>
      </c>
      <c r="AU133" s="25">
        <f t="shared" si="129"/>
        <v>52.122</v>
      </c>
      <c r="AV133" s="1">
        <f t="shared" si="130"/>
        <v>0.26</v>
      </c>
      <c r="AW133" s="2">
        <f t="shared" si="134"/>
        <v>7.41666666666667</v>
      </c>
      <c r="AX133" s="1">
        <f t="shared" si="131"/>
        <v>4082.8412318526</v>
      </c>
    </row>
    <row r="134" s="1" customFormat="1" spans="1:51">
      <c r="A134" s="6"/>
      <c r="B134" s="6"/>
      <c r="C134" s="9">
        <v>11</v>
      </c>
      <c r="D134" s="12">
        <v>2.10688965946667</v>
      </c>
      <c r="E134" s="13">
        <f t="shared" si="132"/>
        <v>8.26753387854839</v>
      </c>
      <c r="F134" s="9" t="s">
        <v>109</v>
      </c>
      <c r="G134" s="6">
        <v>12</v>
      </c>
      <c r="H134" s="11">
        <f t="shared" si="116"/>
        <v>2.10688965946667</v>
      </c>
      <c r="I134" s="11">
        <f t="shared" si="117"/>
        <v>275.256889659467</v>
      </c>
      <c r="J134" s="11">
        <f t="shared" si="118"/>
        <v>0.0228930003382639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3"/>
        <v>1.09271401555947</v>
      </c>
      <c r="P134" s="11">
        <f t="shared" si="121"/>
        <v>0.0250155023278287</v>
      </c>
      <c r="Q134" s="16">
        <f t="shared" si="122"/>
        <v>0.00650403060523547</v>
      </c>
      <c r="R134" s="11">
        <f t="shared" si="123"/>
        <v>0.1355172</v>
      </c>
      <c r="S134" s="17">
        <f t="shared" si="124"/>
        <v>0.0479941336246282</v>
      </c>
      <c r="T134" s="3">
        <v>0.01</v>
      </c>
      <c r="U134" s="18">
        <f t="shared" si="125"/>
        <v>0.000479941336246282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0.00596994133624628</v>
      </c>
      <c r="AU134" s="25">
        <f t="shared" si="129"/>
        <v>52.122</v>
      </c>
      <c r="AV134" s="1">
        <f t="shared" si="130"/>
        <v>0.26</v>
      </c>
      <c r="AW134" s="2">
        <f t="shared" si="134"/>
        <v>7.41666666666667</v>
      </c>
      <c r="AX134" s="1">
        <f t="shared" si="131"/>
        <v>4020.20358679516</v>
      </c>
      <c r="AY134" s="1">
        <f>SUM(AX123:AX134)</f>
        <v>82254.4363678766</v>
      </c>
    </row>
    <row r="135" s="1" customFormat="1" spans="1:46">
      <c r="A135" s="6"/>
      <c r="B135" s="6"/>
      <c r="C135" s="9">
        <v>12</v>
      </c>
      <c r="D135" s="12">
        <v>-4.63313554006452</v>
      </c>
      <c r="E135" s="13">
        <f t="shared" si="132"/>
        <v>2.10688965946667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-1</v>
      </c>
      <c r="E139" s="9"/>
      <c r="F139" s="9"/>
      <c r="G139" s="6">
        <v>1</v>
      </c>
      <c r="H139" s="11">
        <f t="shared" ref="H139:H150" si="135">E140</f>
        <v>-1</v>
      </c>
      <c r="I139" s="11">
        <f t="shared" ref="I139:I150" si="136">H139+273.15</f>
        <v>272.15</v>
      </c>
      <c r="J139" s="11">
        <f t="shared" ref="J139:J150" si="137">EXP(($C$18*(I139-$C$16))/($C$19*I139*$C$16))</f>
        <v>0.0152870257166837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0.00435221622153986</v>
      </c>
      <c r="Q139" s="16">
        <f t="shared" ref="Q139:Q150" si="141">P139*$B$125</f>
        <v>0.00113157621760036</v>
      </c>
      <c r="R139" s="11">
        <f t="shared" ref="R139:R150" si="142">L139*$B$125</f>
        <v>0.074022</v>
      </c>
      <c r="S139" s="17">
        <f t="shared" ref="S139:S150" si="143">Q139/R139</f>
        <v>0.0152870257166837</v>
      </c>
      <c r="T139" s="3">
        <v>0.01</v>
      </c>
      <c r="U139" s="18">
        <f t="shared" ref="U139:U150" si="144">S139*T139</f>
        <v>0.000152870257166837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0.00564287025716684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>$E$11/12</f>
        <v>0.391666666666667</v>
      </c>
      <c r="AX139" s="1">
        <f t="shared" ref="AX139:AX150" si="150">AW139*10000*AV139*0.67*AU139*AT139</f>
        <v>109.61053427602</v>
      </c>
      <c r="AZ139" s="2">
        <f>$E$12/12</f>
        <v>0.0916666666666667</v>
      </c>
      <c r="BA139" s="1">
        <f t="shared" ref="BA139:BA150" si="151">AZ139*10000*AV139*0.67*AU139*AT139</f>
        <v>25.6535292986429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-4.99506183674194</v>
      </c>
      <c r="E140" s="13">
        <f t="shared" ref="E140:E151" si="152">D139</f>
        <v>-1</v>
      </c>
      <c r="F140" s="9" t="s">
        <v>107</v>
      </c>
      <c r="G140" s="6">
        <v>2</v>
      </c>
      <c r="H140" s="11">
        <f t="shared" si="135"/>
        <v>-4.99506183674194</v>
      </c>
      <c r="I140" s="11">
        <f t="shared" si="136"/>
        <v>268.154938163258</v>
      </c>
      <c r="J140" s="11">
        <f t="shared" si="137"/>
        <v>0.00897086835996437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3">L140+O139-P139-N140</f>
        <v>0.56504778377846</v>
      </c>
      <c r="P140" s="11">
        <f t="shared" si="140"/>
        <v>0.00506896928536618</v>
      </c>
      <c r="Q140" s="16">
        <f t="shared" si="141"/>
        <v>0.00131793201419521</v>
      </c>
      <c r="R140" s="11">
        <f t="shared" si="142"/>
        <v>0.074022</v>
      </c>
      <c r="S140" s="17">
        <f t="shared" si="143"/>
        <v>0.017804598824609</v>
      </c>
      <c r="T140" s="3">
        <v>0.01</v>
      </c>
      <c r="U140" s="18">
        <f t="shared" si="144"/>
        <v>0.00017804598824609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0.00566804598824609</v>
      </c>
      <c r="AU140" s="25">
        <f t="shared" si="148"/>
        <v>28.47</v>
      </c>
      <c r="AV140" s="1">
        <f t="shared" si="149"/>
        <v>0.26</v>
      </c>
      <c r="AW140" s="2">
        <f t="shared" ref="AW140:AW150" si="154">$E$11/12</f>
        <v>0.391666666666667</v>
      </c>
      <c r="AX140" s="1">
        <f t="shared" si="150"/>
        <v>110.099562945584</v>
      </c>
      <c r="AZ140" s="2">
        <f t="shared" ref="AZ140:AZ150" si="155">$E$12/12</f>
        <v>0.0916666666666667</v>
      </c>
      <c r="BA140" s="1">
        <f t="shared" si="151"/>
        <v>25.7679828170516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-1.32298494582143</v>
      </c>
      <c r="E141" s="13">
        <f t="shared" si="152"/>
        <v>-4.99506183674194</v>
      </c>
      <c r="F141" s="9" t="s">
        <v>107</v>
      </c>
      <c r="G141" s="6">
        <v>3</v>
      </c>
      <c r="H141" s="11">
        <f t="shared" si="135"/>
        <v>-1.32298494582143</v>
      </c>
      <c r="I141" s="11">
        <f t="shared" si="136"/>
        <v>271.827015054179</v>
      </c>
      <c r="J141" s="11">
        <f t="shared" si="137"/>
        <v>0.0146507846009968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3"/>
        <v>0.844678814493094</v>
      </c>
      <c r="P141" s="11">
        <f t="shared" si="140"/>
        <v>0.0123752073681637</v>
      </c>
      <c r="Q141" s="16">
        <f t="shared" si="141"/>
        <v>0.00321755391572256</v>
      </c>
      <c r="R141" s="11">
        <f t="shared" si="142"/>
        <v>0.074022</v>
      </c>
      <c r="S141" s="17">
        <f t="shared" si="143"/>
        <v>0.0434675355397389</v>
      </c>
      <c r="T141" s="3">
        <v>0.01</v>
      </c>
      <c r="U141" s="18">
        <f t="shared" si="144"/>
        <v>0.000434675355397389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0.00592467535539739</v>
      </c>
      <c r="AU141" s="25">
        <f t="shared" si="148"/>
        <v>28.47</v>
      </c>
      <c r="AV141" s="1">
        <f t="shared" si="149"/>
        <v>0.26</v>
      </c>
      <c r="AW141" s="2">
        <f t="shared" si="154"/>
        <v>0.391666666666667</v>
      </c>
      <c r="AX141" s="1">
        <f t="shared" si="150"/>
        <v>115.084487418842</v>
      </c>
      <c r="AZ141" s="2">
        <f t="shared" si="155"/>
        <v>0.0916666666666667</v>
      </c>
      <c r="BA141" s="1">
        <f t="shared" si="151"/>
        <v>26.9346672682396</v>
      </c>
    </row>
    <row r="142" s="1" customFormat="1" spans="1:53">
      <c r="A142" s="6"/>
      <c r="B142" s="6"/>
      <c r="C142" s="9">
        <v>3</v>
      </c>
      <c r="D142" s="12">
        <v>2.83230112980645</v>
      </c>
      <c r="E142" s="13">
        <f t="shared" si="152"/>
        <v>-1.32298494582143</v>
      </c>
      <c r="F142" s="9" t="s">
        <v>107</v>
      </c>
      <c r="G142" s="6">
        <v>4</v>
      </c>
      <c r="H142" s="11">
        <f t="shared" si="135"/>
        <v>2.83230112980645</v>
      </c>
      <c r="I142" s="11">
        <f t="shared" si="136"/>
        <v>275.982301129806</v>
      </c>
      <c r="J142" s="11">
        <f t="shared" si="137"/>
        <v>0.0251236421267584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3"/>
        <v>1.11700360712493</v>
      </c>
      <c r="P142" s="11">
        <f t="shared" si="140"/>
        <v>0.028063198879705</v>
      </c>
      <c r="Q142" s="16">
        <f t="shared" si="141"/>
        <v>0.0072964317087233</v>
      </c>
      <c r="R142" s="11">
        <f t="shared" si="142"/>
        <v>0.074022</v>
      </c>
      <c r="S142" s="17">
        <f t="shared" si="143"/>
        <v>0.0985711235676326</v>
      </c>
      <c r="T142" s="3">
        <v>0.01</v>
      </c>
      <c r="U142" s="18">
        <f t="shared" si="144"/>
        <v>0.000985711235676326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0.00647571123567633</v>
      </c>
      <c r="AU142" s="25">
        <f t="shared" si="148"/>
        <v>28.47</v>
      </c>
      <c r="AV142" s="1">
        <f t="shared" si="149"/>
        <v>0.26</v>
      </c>
      <c r="AW142" s="2">
        <f t="shared" si="154"/>
        <v>0.391666666666667</v>
      </c>
      <c r="AX142" s="1">
        <f t="shared" si="150"/>
        <v>125.788142560641</v>
      </c>
      <c r="AZ142" s="2">
        <f t="shared" si="155"/>
        <v>0.0916666666666667</v>
      </c>
      <c r="BA142" s="1">
        <f t="shared" si="151"/>
        <v>29.4397780461076</v>
      </c>
    </row>
    <row r="143" s="1" customFormat="1" spans="1:53">
      <c r="A143" s="6"/>
      <c r="B143" s="6"/>
      <c r="C143" s="9">
        <v>4</v>
      </c>
      <c r="D143" s="12">
        <v>11.7198294499333</v>
      </c>
      <c r="E143" s="13">
        <f t="shared" si="152"/>
        <v>2.83230112980645</v>
      </c>
      <c r="F143" s="9" t="s">
        <v>107</v>
      </c>
      <c r="G143" s="6">
        <v>5</v>
      </c>
      <c r="H143" s="11">
        <f t="shared" si="135"/>
        <v>11.7198294499333</v>
      </c>
      <c r="I143" s="11">
        <f t="shared" si="136"/>
        <v>284.869829449933</v>
      </c>
      <c r="J143" s="11">
        <f t="shared" si="137"/>
        <v>0.0755284642870188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1.03449338783296</v>
      </c>
      <c r="O143" s="11">
        <f t="shared" si="153"/>
        <v>0.339147020412261</v>
      </c>
      <c r="P143" s="11">
        <f t="shared" si="140"/>
        <v>0.0256152536192563</v>
      </c>
      <c r="Q143" s="16">
        <f t="shared" si="141"/>
        <v>0.00665996594100664</v>
      </c>
      <c r="R143" s="11">
        <f t="shared" si="142"/>
        <v>0.074022</v>
      </c>
      <c r="S143" s="17">
        <f t="shared" si="143"/>
        <v>0.0899727910757158</v>
      </c>
      <c r="T143" s="3">
        <v>0.01</v>
      </c>
      <c r="U143" s="18">
        <f t="shared" si="144"/>
        <v>0.000899727910757158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0.0108497279107572</v>
      </c>
      <c r="AU143" s="25">
        <f t="shared" si="148"/>
        <v>28.47</v>
      </c>
      <c r="AV143" s="1">
        <f t="shared" si="149"/>
        <v>0.26</v>
      </c>
      <c r="AW143" s="2">
        <f t="shared" si="154"/>
        <v>0.391666666666667</v>
      </c>
      <c r="AX143" s="1">
        <f t="shared" si="150"/>
        <v>210.751695298525</v>
      </c>
      <c r="AZ143" s="2">
        <f t="shared" si="155"/>
        <v>0.0916666666666667</v>
      </c>
      <c r="BA143" s="1">
        <f t="shared" si="151"/>
        <v>49.3248648571016</v>
      </c>
    </row>
    <row r="144" s="1" customFormat="1" spans="1:53">
      <c r="A144" s="6"/>
      <c r="B144" s="6"/>
      <c r="C144" s="9">
        <v>5</v>
      </c>
      <c r="D144" s="12">
        <v>16.8786240746452</v>
      </c>
      <c r="E144" s="13">
        <f t="shared" si="152"/>
        <v>11.7198294499333</v>
      </c>
      <c r="F144" s="9" t="s">
        <v>109</v>
      </c>
      <c r="G144" s="6">
        <v>6</v>
      </c>
      <c r="H144" s="11">
        <f t="shared" si="135"/>
        <v>16.8786240746452</v>
      </c>
      <c r="I144" s="11">
        <f t="shared" si="136"/>
        <v>290.028624074645</v>
      </c>
      <c r="J144" s="11">
        <f t="shared" si="137"/>
        <v>0.138722002167636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3"/>
        <v>0.598231766793005</v>
      </c>
      <c r="P144" s="11">
        <f t="shared" si="140"/>
        <v>0.082987908449808</v>
      </c>
      <c r="Q144" s="16">
        <f t="shared" si="141"/>
        <v>0.0215768561969501</v>
      </c>
      <c r="R144" s="11">
        <f t="shared" si="142"/>
        <v>0.074022</v>
      </c>
      <c r="S144" s="17">
        <f t="shared" si="143"/>
        <v>0.291492477870769</v>
      </c>
      <c r="T144" s="3">
        <v>0.01</v>
      </c>
      <c r="U144" s="18">
        <f t="shared" si="144"/>
        <v>0.00291492477870769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0.0128649247787077</v>
      </c>
      <c r="AU144" s="25">
        <f t="shared" si="148"/>
        <v>28.47</v>
      </c>
      <c r="AV144" s="1">
        <f t="shared" si="149"/>
        <v>0.26</v>
      </c>
      <c r="AW144" s="2">
        <f t="shared" si="154"/>
        <v>0.391666666666667</v>
      </c>
      <c r="AX144" s="1">
        <f t="shared" si="150"/>
        <v>249.896101478497</v>
      </c>
      <c r="AZ144" s="2">
        <f t="shared" si="155"/>
        <v>0.0916666666666667</v>
      </c>
      <c r="BA144" s="1">
        <f t="shared" si="151"/>
        <v>58.4863216226268</v>
      </c>
    </row>
    <row r="145" s="1" customFormat="1" spans="1:53">
      <c r="A145" s="6"/>
      <c r="B145" s="6"/>
      <c r="C145" s="9">
        <v>6</v>
      </c>
      <c r="D145" s="12">
        <v>20.6484723896667</v>
      </c>
      <c r="E145" s="13">
        <f t="shared" si="152"/>
        <v>16.8786240746452</v>
      </c>
      <c r="F145" s="9" t="s">
        <v>107</v>
      </c>
      <c r="G145" s="6">
        <v>7</v>
      </c>
      <c r="H145" s="11">
        <f t="shared" si="135"/>
        <v>20.6484723896667</v>
      </c>
      <c r="I145" s="11">
        <f t="shared" si="136"/>
        <v>293.798472389667</v>
      </c>
      <c r="J145" s="11">
        <f t="shared" si="137"/>
        <v>0.213416511672367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3"/>
        <v>0.799943858343197</v>
      </c>
      <c r="P145" s="11">
        <f t="shared" si="140"/>
        <v>0.170721227781339</v>
      </c>
      <c r="Q145" s="16">
        <f t="shared" si="141"/>
        <v>0.0443875192231481</v>
      </c>
      <c r="R145" s="11">
        <f t="shared" si="142"/>
        <v>0.074022</v>
      </c>
      <c r="S145" s="17">
        <f t="shared" si="143"/>
        <v>0.599653065617629</v>
      </c>
      <c r="T145" s="3">
        <v>0.01</v>
      </c>
      <c r="U145" s="18">
        <f t="shared" si="144"/>
        <v>0.00599653065617629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5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0.0159465306561763</v>
      </c>
      <c r="AU145" s="25">
        <f t="shared" si="148"/>
        <v>28.47</v>
      </c>
      <c r="AV145" s="1">
        <f t="shared" si="149"/>
        <v>0.26</v>
      </c>
      <c r="AW145" s="2">
        <f t="shared" si="154"/>
        <v>0.391666666666667</v>
      </c>
      <c r="AX145" s="1">
        <f t="shared" si="150"/>
        <v>309.755083036411</v>
      </c>
      <c r="AZ145" s="2">
        <f t="shared" si="155"/>
        <v>0.0916666666666667</v>
      </c>
      <c r="BA145" s="1">
        <f t="shared" si="151"/>
        <v>72.4958704978835</v>
      </c>
    </row>
    <row r="146" s="1" customFormat="1" spans="1:53">
      <c r="A146" s="6"/>
      <c r="B146" s="6"/>
      <c r="C146" s="9">
        <v>7</v>
      </c>
      <c r="D146" s="12">
        <v>23.893259423871</v>
      </c>
      <c r="E146" s="13">
        <f t="shared" si="152"/>
        <v>20.6484723896667</v>
      </c>
      <c r="F146" s="9" t="s">
        <v>107</v>
      </c>
      <c r="G146" s="6">
        <v>8</v>
      </c>
      <c r="H146" s="11">
        <f t="shared" si="135"/>
        <v>23.893259423871</v>
      </c>
      <c r="I146" s="11">
        <f t="shared" si="136"/>
        <v>297.043259423871</v>
      </c>
      <c r="J146" s="11">
        <f t="shared" si="137"/>
        <v>0.306514740239627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3"/>
        <v>0.913922630561858</v>
      </c>
      <c r="P146" s="11">
        <f t="shared" si="140"/>
        <v>0.280130757705785</v>
      </c>
      <c r="Q146" s="16">
        <f t="shared" si="141"/>
        <v>0.072833997003504</v>
      </c>
      <c r="R146" s="11">
        <f t="shared" si="142"/>
        <v>0.074022</v>
      </c>
      <c r="S146" s="17">
        <f t="shared" si="143"/>
        <v>0.983950676873146</v>
      </c>
      <c r="T146" s="3">
        <v>0.01</v>
      </c>
      <c r="U146" s="18">
        <f t="shared" si="144"/>
        <v>0.00983950676873146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5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0.0197895067687315</v>
      </c>
      <c r="AU146" s="25">
        <f t="shared" si="148"/>
        <v>28.47</v>
      </c>
      <c r="AV146" s="1">
        <f t="shared" si="149"/>
        <v>0.26</v>
      </c>
      <c r="AW146" s="2">
        <f t="shared" si="154"/>
        <v>0.391666666666667</v>
      </c>
      <c r="AX146" s="1">
        <f t="shared" si="150"/>
        <v>384.403381811695</v>
      </c>
      <c r="AZ146" s="2">
        <f t="shared" si="155"/>
        <v>0.0916666666666667</v>
      </c>
      <c r="BA146" s="1">
        <f t="shared" si="151"/>
        <v>89.9667489346521</v>
      </c>
    </row>
    <row r="147" s="1" customFormat="1" spans="1:53">
      <c r="A147" s="6"/>
      <c r="B147" s="6"/>
      <c r="C147" s="9">
        <v>8</v>
      </c>
      <c r="D147" s="12">
        <v>19.9034639893548</v>
      </c>
      <c r="E147" s="13">
        <f t="shared" si="152"/>
        <v>23.893259423871</v>
      </c>
      <c r="F147" s="9" t="s">
        <v>107</v>
      </c>
      <c r="G147" s="6">
        <v>9</v>
      </c>
      <c r="H147" s="11">
        <f t="shared" si="135"/>
        <v>19.9034639893548</v>
      </c>
      <c r="I147" s="11">
        <f t="shared" si="136"/>
        <v>293.053463989355</v>
      </c>
      <c r="J147" s="11">
        <f t="shared" si="137"/>
        <v>0.196172357457711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3"/>
        <v>0.918491872856073</v>
      </c>
      <c r="P147" s="11">
        <f t="shared" si="140"/>
        <v>0.180182716003924</v>
      </c>
      <c r="Q147" s="16">
        <f t="shared" si="141"/>
        <v>0.0468475061610202</v>
      </c>
      <c r="R147" s="11">
        <f t="shared" si="142"/>
        <v>0.074022</v>
      </c>
      <c r="S147" s="17">
        <f t="shared" si="143"/>
        <v>0.632886252209075</v>
      </c>
      <c r="T147" s="3">
        <v>0.01</v>
      </c>
      <c r="U147" s="18">
        <f t="shared" si="144"/>
        <v>0.00632886252209075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0.0162788625220908</v>
      </c>
      <c r="AU147" s="25">
        <f t="shared" si="148"/>
        <v>28.47</v>
      </c>
      <c r="AV147" s="1">
        <f t="shared" si="149"/>
        <v>0.26</v>
      </c>
      <c r="AW147" s="2">
        <f t="shared" si="154"/>
        <v>0.391666666666667</v>
      </c>
      <c r="AX147" s="1">
        <f t="shared" si="150"/>
        <v>316.21049875921</v>
      </c>
      <c r="AZ147" s="2">
        <f t="shared" si="155"/>
        <v>0.0916666666666667</v>
      </c>
      <c r="BA147" s="1">
        <f t="shared" si="151"/>
        <v>74.0067124755599</v>
      </c>
    </row>
    <row r="148" s="1" customFormat="1" spans="1:53">
      <c r="A148" s="6"/>
      <c r="B148" s="6"/>
      <c r="C148" s="9">
        <v>9</v>
      </c>
      <c r="D148" s="12">
        <v>17.2157909646667</v>
      </c>
      <c r="E148" s="13">
        <f t="shared" si="152"/>
        <v>19.9034639893548</v>
      </c>
      <c r="F148" s="9" t="s">
        <v>107</v>
      </c>
      <c r="G148" s="6">
        <v>10</v>
      </c>
      <c r="H148" s="11">
        <f t="shared" si="135"/>
        <v>17.2157909646667</v>
      </c>
      <c r="I148" s="11">
        <f t="shared" si="136"/>
        <v>290.365790964667</v>
      </c>
      <c r="J148" s="11">
        <f t="shared" si="137"/>
        <v>0.144236579788675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3"/>
        <v>1.02300915685215</v>
      </c>
      <c r="P148" s="11">
        <f t="shared" si="140"/>
        <v>0.147555341876851</v>
      </c>
      <c r="Q148" s="16">
        <f t="shared" si="141"/>
        <v>0.0383643888879811</v>
      </c>
      <c r="R148" s="11">
        <f t="shared" si="142"/>
        <v>0.074022</v>
      </c>
      <c r="S148" s="17">
        <f t="shared" si="143"/>
        <v>0.518283603360908</v>
      </c>
      <c r="T148" s="3">
        <v>0.01</v>
      </c>
      <c r="U148" s="18">
        <f t="shared" si="144"/>
        <v>0.00518283603360908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0.0106728360336091</v>
      </c>
      <c r="AU148" s="25">
        <f t="shared" si="148"/>
        <v>28.47</v>
      </c>
      <c r="AV148" s="1">
        <f t="shared" si="149"/>
        <v>0.26</v>
      </c>
      <c r="AW148" s="2">
        <f t="shared" si="154"/>
        <v>0.391666666666667</v>
      </c>
      <c r="AX148" s="1">
        <f t="shared" si="150"/>
        <v>207.315640191877</v>
      </c>
      <c r="AZ148" s="2">
        <f t="shared" si="155"/>
        <v>0.0916666666666667</v>
      </c>
      <c r="BA148" s="1">
        <f t="shared" si="151"/>
        <v>48.5206817470351</v>
      </c>
    </row>
    <row r="149" s="1" customFormat="1" spans="1:53">
      <c r="A149" s="6"/>
      <c r="B149" s="6"/>
      <c r="C149" s="9">
        <v>10</v>
      </c>
      <c r="D149" s="12">
        <v>8.26753387854839</v>
      </c>
      <c r="E149" s="13">
        <f t="shared" si="152"/>
        <v>17.2157909646667</v>
      </c>
      <c r="F149" s="9" t="s">
        <v>107</v>
      </c>
      <c r="G149" s="6">
        <v>11</v>
      </c>
      <c r="H149" s="11">
        <f t="shared" si="135"/>
        <v>8.26753387854839</v>
      </c>
      <c r="I149" s="11">
        <f t="shared" si="136"/>
        <v>281.417533878548</v>
      </c>
      <c r="J149" s="11">
        <f t="shared" si="137"/>
        <v>0.0496604267996096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0.831681124226534</v>
      </c>
      <c r="O149" s="11">
        <f t="shared" si="153"/>
        <v>0.328472690748765</v>
      </c>
      <c r="P149" s="11">
        <f t="shared" si="140"/>
        <v>0.0163120940145999</v>
      </c>
      <c r="Q149" s="16">
        <f t="shared" si="141"/>
        <v>0.00424114444379596</v>
      </c>
      <c r="R149" s="11">
        <f t="shared" si="142"/>
        <v>0.074022</v>
      </c>
      <c r="S149" s="17">
        <f t="shared" si="143"/>
        <v>0.0572957288886542</v>
      </c>
      <c r="T149" s="3">
        <v>0.01</v>
      </c>
      <c r="U149" s="18">
        <f t="shared" si="144"/>
        <v>0.000572957288886542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0.00606295728888654</v>
      </c>
      <c r="AU149" s="25">
        <f t="shared" si="148"/>
        <v>28.47</v>
      </c>
      <c r="AV149" s="1">
        <f t="shared" si="149"/>
        <v>0.26</v>
      </c>
      <c r="AW149" s="2">
        <f t="shared" si="154"/>
        <v>0.391666666666667</v>
      </c>
      <c r="AX149" s="1">
        <f t="shared" si="150"/>
        <v>117.770559562928</v>
      </c>
      <c r="AZ149" s="2">
        <f t="shared" si="155"/>
        <v>0.0916666666666667</v>
      </c>
      <c r="BA149" s="1">
        <f t="shared" si="151"/>
        <v>27.563322450898</v>
      </c>
    </row>
    <row r="150" s="1" customFormat="1" spans="1:54">
      <c r="A150" s="6"/>
      <c r="B150" s="6"/>
      <c r="C150" s="9">
        <v>11</v>
      </c>
      <c r="D150" s="12">
        <v>2.10688965946667</v>
      </c>
      <c r="E150" s="13">
        <f t="shared" si="152"/>
        <v>8.26753387854839</v>
      </c>
      <c r="F150" s="9" t="s">
        <v>109</v>
      </c>
      <c r="G150" s="6">
        <v>12</v>
      </c>
      <c r="H150" s="11">
        <f t="shared" si="135"/>
        <v>2.10688965946667</v>
      </c>
      <c r="I150" s="11">
        <f t="shared" si="136"/>
        <v>275.256889659467</v>
      </c>
      <c r="J150" s="11">
        <f t="shared" si="137"/>
        <v>0.0228930003382639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3"/>
        <v>0.596860596734165</v>
      </c>
      <c r="P150" s="11">
        <f t="shared" si="140"/>
        <v>0.0136639298429317</v>
      </c>
      <c r="Q150" s="16">
        <f t="shared" si="141"/>
        <v>0.00355262175916223</v>
      </c>
      <c r="R150" s="11">
        <f t="shared" si="142"/>
        <v>0.074022</v>
      </c>
      <c r="S150" s="17">
        <f t="shared" si="143"/>
        <v>0.0479941336246282</v>
      </c>
      <c r="T150" s="3">
        <v>0.01</v>
      </c>
      <c r="U150" s="18">
        <f t="shared" si="144"/>
        <v>0.000479941336246282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0.00596994133624628</v>
      </c>
      <c r="AU150" s="25">
        <f t="shared" si="148"/>
        <v>28.47</v>
      </c>
      <c r="AV150" s="1">
        <f t="shared" si="149"/>
        <v>0.26</v>
      </c>
      <c r="AW150" s="2">
        <f t="shared" si="154"/>
        <v>0.391666666666667</v>
      </c>
      <c r="AX150" s="1">
        <f t="shared" si="150"/>
        <v>115.963761284668</v>
      </c>
      <c r="AY150" s="1">
        <f>SUM(AX139:AX150)</f>
        <v>2372.6494486249</v>
      </c>
      <c r="AZ150" s="2">
        <f t="shared" si="155"/>
        <v>0.0916666666666667</v>
      </c>
      <c r="BA150" s="1">
        <f t="shared" si="151"/>
        <v>27.1404547687521</v>
      </c>
      <c r="BB150" s="1">
        <f>SUM(BA139:BA150)</f>
        <v>555.300934784551</v>
      </c>
    </row>
    <row r="151" s="1" customFormat="1" spans="1:46">
      <c r="A151" s="6"/>
      <c r="B151" s="6"/>
      <c r="C151" s="9">
        <v>12</v>
      </c>
      <c r="D151" s="12">
        <v>-4.63313554006452</v>
      </c>
      <c r="E151" s="13">
        <f t="shared" si="152"/>
        <v>2.10688965946667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5" t="s">
        <v>77</v>
      </c>
      <c r="T152" s="15"/>
      <c r="U152" s="15"/>
      <c r="V152" s="15" t="s">
        <v>78</v>
      </c>
      <c r="W152" s="15"/>
      <c r="X152" s="15"/>
      <c r="Y152" s="15" t="s">
        <v>79</v>
      </c>
      <c r="Z152" s="15"/>
      <c r="AA152" s="15"/>
      <c r="AB152" s="15" t="s">
        <v>80</v>
      </c>
      <c r="AC152" s="15"/>
      <c r="AD152" s="15"/>
      <c r="AE152" s="15" t="s">
        <v>81</v>
      </c>
      <c r="AF152" s="15"/>
      <c r="AG152" s="15"/>
      <c r="AH152" s="15" t="s">
        <v>82</v>
      </c>
      <c r="AI152" s="15"/>
      <c r="AJ152" s="15"/>
      <c r="AK152" s="21" t="s">
        <v>114</v>
      </c>
      <c r="AL152" s="22"/>
      <c r="AM152" s="23"/>
      <c r="AN152" s="22" t="s">
        <v>115</v>
      </c>
      <c r="AO152" s="22"/>
      <c r="AP152" s="23"/>
      <c r="AQ152" s="15" t="s">
        <v>84</v>
      </c>
      <c r="AR152" s="15"/>
      <c r="AS152" s="15"/>
      <c r="AT152" s="2"/>
    </row>
    <row r="153" s="1" customFormat="1" spans="1:50">
      <c r="A153" s="8" t="s">
        <v>49</v>
      </c>
      <c r="B153" s="8"/>
      <c r="C153" s="9" t="s">
        <v>85</v>
      </c>
      <c r="D153" s="9" t="s">
        <v>86</v>
      </c>
      <c r="E153" s="9" t="s">
        <v>87</v>
      </c>
      <c r="F153" s="9" t="s">
        <v>88</v>
      </c>
      <c r="G153" s="6" t="s">
        <v>85</v>
      </c>
      <c r="H153" s="6" t="s">
        <v>87</v>
      </c>
      <c r="I153" s="6" t="s">
        <v>89</v>
      </c>
      <c r="J153" s="6" t="s">
        <v>90</v>
      </c>
      <c r="K153" s="14" t="s">
        <v>91</v>
      </c>
      <c r="L153" s="14" t="s">
        <v>92</v>
      </c>
      <c r="M153" s="6" t="s">
        <v>93</v>
      </c>
      <c r="N153" s="14" t="s">
        <v>94</v>
      </c>
      <c r="O153" s="6" t="s">
        <v>95</v>
      </c>
      <c r="P153" s="6" t="s">
        <v>96</v>
      </c>
      <c r="Q153" s="14" t="s">
        <v>97</v>
      </c>
      <c r="R153" s="14" t="s">
        <v>98</v>
      </c>
      <c r="S153" s="4" t="s">
        <v>99</v>
      </c>
      <c r="T153" s="3" t="s">
        <v>100</v>
      </c>
      <c r="U153" s="3"/>
      <c r="V153" s="4" t="s">
        <v>99</v>
      </c>
      <c r="W153" s="3" t="s">
        <v>100</v>
      </c>
      <c r="X153" s="3"/>
      <c r="Y153" s="4" t="s">
        <v>99</v>
      </c>
      <c r="Z153" s="3" t="s">
        <v>100</v>
      </c>
      <c r="AA153" s="3"/>
      <c r="AB153" s="4" t="s">
        <v>99</v>
      </c>
      <c r="AC153" s="3" t="s">
        <v>100</v>
      </c>
      <c r="AD153" s="3"/>
      <c r="AE153" s="4" t="s">
        <v>99</v>
      </c>
      <c r="AF153" s="3" t="s">
        <v>100</v>
      </c>
      <c r="AG153" s="3"/>
      <c r="AH153" s="4" t="s">
        <v>99</v>
      </c>
      <c r="AI153" s="3" t="s">
        <v>100</v>
      </c>
      <c r="AJ153" s="3"/>
      <c r="AK153" s="4" t="s">
        <v>99</v>
      </c>
      <c r="AL153" s="3" t="s">
        <v>100</v>
      </c>
      <c r="AM153" s="3"/>
      <c r="AN153" s="4" t="s">
        <v>99</v>
      </c>
      <c r="AO153" s="3" t="s">
        <v>100</v>
      </c>
      <c r="AP153" s="3"/>
      <c r="AQ153" s="24" t="s">
        <v>99</v>
      </c>
      <c r="AR153" s="24" t="s">
        <v>100</v>
      </c>
      <c r="AS153" s="24"/>
      <c r="AT153" s="2" t="s">
        <v>101</v>
      </c>
      <c r="AU153" s="1" t="s">
        <v>102</v>
      </c>
      <c r="AV153" s="1" t="s">
        <v>70</v>
      </c>
      <c r="AW153" s="1" t="s">
        <v>103</v>
      </c>
      <c r="AX153" s="1" t="s">
        <v>104</v>
      </c>
    </row>
    <row r="154" s="1" customFormat="1" spans="1:52">
      <c r="A154" s="6" t="s">
        <v>105</v>
      </c>
      <c r="B154" s="6">
        <f>F13</f>
        <v>910.8575</v>
      </c>
      <c r="C154" s="9" t="s">
        <v>106</v>
      </c>
      <c r="D154" s="10">
        <v>-1</v>
      </c>
      <c r="E154" s="9"/>
      <c r="F154" s="9"/>
      <c r="G154" s="6">
        <v>1</v>
      </c>
      <c r="H154" s="11">
        <f t="shared" ref="H154:H165" si="156">E155</f>
        <v>-1</v>
      </c>
      <c r="I154" s="11">
        <f t="shared" ref="I154:I165" si="157">H154+273.15</f>
        <v>272.15</v>
      </c>
      <c r="J154" s="11">
        <f t="shared" ref="J154:J165" si="158">EXP(($C$18*(I154-$C$16))/($C$19*I154*$C$16))</f>
        <v>0.0152870257166837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107</v>
      </c>
      <c r="N154" s="6"/>
      <c r="O154" s="11">
        <f>L154</f>
        <v>0.759047916666667</v>
      </c>
      <c r="P154" s="11">
        <f t="shared" ref="P154:P165" si="161">O154*J154</f>
        <v>0.0116035850222786</v>
      </c>
      <c r="Q154" s="16">
        <f t="shared" ref="Q154:Q165" si="162">P154*$B$156</f>
        <v>0.0024367528546785</v>
      </c>
      <c r="R154" s="11">
        <f t="shared" ref="R154:R165" si="163">L154*$B$156</f>
        <v>0.1594000625</v>
      </c>
      <c r="S154" s="17">
        <f t="shared" ref="S154:S165" si="164">Q154/R154</f>
        <v>0.0152870257166837</v>
      </c>
      <c r="T154" s="3">
        <v>0.01</v>
      </c>
      <c r="U154" s="18">
        <f t="shared" ref="U154:U165" si="165">S154*T154</f>
        <v>0.000152870257166837</v>
      </c>
      <c r="V154" s="17"/>
      <c r="W154" s="3"/>
      <c r="X154" s="3"/>
      <c r="Y154" s="19"/>
      <c r="Z154" s="3"/>
      <c r="AA154" s="20"/>
      <c r="AB154" s="3"/>
      <c r="AC154" s="3"/>
      <c r="AD154" s="3"/>
      <c r="AE154" s="17">
        <v>0.001</v>
      </c>
      <c r="AF154" s="3">
        <v>0.49</v>
      </c>
      <c r="AG154" s="18">
        <f t="shared" ref="AG154:AG165" si="166">AF154*AE154</f>
        <v>0.00049</v>
      </c>
      <c r="AH154" s="27"/>
      <c r="AI154" s="3"/>
      <c r="AJ154" s="18"/>
      <c r="AK154" s="28"/>
      <c r="AL154" s="20"/>
      <c r="AM154" s="20"/>
      <c r="AN154" s="28"/>
      <c r="AO154" s="20"/>
      <c r="AP154" s="18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0.00564287025716684</v>
      </c>
      <c r="AU154" s="25">
        <f t="shared" ref="AU154:AU165" si="169">$B$154/12</f>
        <v>75.9047916666667</v>
      </c>
      <c r="AV154" s="1">
        <f t="shared" ref="AV154:AV165" si="170">$B$156</f>
        <v>0.21</v>
      </c>
      <c r="AW154" s="2">
        <f t="shared" ref="AW154:AW165" si="171">$E$13/12</f>
        <v>0</v>
      </c>
      <c r="AX154" s="1">
        <f t="shared" ref="AX154:AX165" si="172">AW154*10000*AV154*0.67*AU154*AT154</f>
        <v>0</v>
      </c>
      <c r="AZ154" s="2"/>
    </row>
    <row r="155" s="1" customFormat="1" spans="1:52">
      <c r="A155" s="6" t="s">
        <v>108</v>
      </c>
      <c r="B155" s="6">
        <v>1</v>
      </c>
      <c r="C155" s="9">
        <v>1</v>
      </c>
      <c r="D155" s="12">
        <v>-4.99506183674194</v>
      </c>
      <c r="E155" s="13">
        <f t="shared" ref="E155:E166" si="173">D154</f>
        <v>-1</v>
      </c>
      <c r="F155" s="9" t="s">
        <v>107</v>
      </c>
      <c r="G155" s="6">
        <v>2</v>
      </c>
      <c r="H155" s="11">
        <f t="shared" si="156"/>
        <v>-4.99506183674194</v>
      </c>
      <c r="I155" s="11">
        <f t="shared" si="157"/>
        <v>268.154938163258</v>
      </c>
      <c r="J155" s="11">
        <f t="shared" si="158"/>
        <v>0.00897086835996437</v>
      </c>
      <c r="K155" s="11">
        <f t="shared" si="159"/>
        <v>75.9047916666667</v>
      </c>
      <c r="L155" s="11">
        <f t="shared" si="160"/>
        <v>0.759047916666667</v>
      </c>
      <c r="M155" s="6" t="s">
        <v>107</v>
      </c>
      <c r="N155" s="6"/>
      <c r="O155" s="11">
        <f t="shared" ref="O155:O165" si="174">L155+O154-P154-N155</f>
        <v>1.50649224831106</v>
      </c>
      <c r="P155" s="11">
        <f t="shared" si="161"/>
        <v>0.0135145436449052</v>
      </c>
      <c r="Q155" s="16">
        <f t="shared" si="162"/>
        <v>0.0028380541654301</v>
      </c>
      <c r="R155" s="11">
        <f t="shared" si="163"/>
        <v>0.1594000625</v>
      </c>
      <c r="S155" s="17">
        <f t="shared" si="164"/>
        <v>0.017804598824609</v>
      </c>
      <c r="T155" s="3">
        <v>0.01</v>
      </c>
      <c r="U155" s="18">
        <f t="shared" si="165"/>
        <v>0.00017804598824609</v>
      </c>
      <c r="V155" s="17"/>
      <c r="W155" s="3"/>
      <c r="X155" s="3"/>
      <c r="Y155" s="19"/>
      <c r="Z155" s="3"/>
      <c r="AA155" s="20"/>
      <c r="AB155" s="3"/>
      <c r="AC155" s="3"/>
      <c r="AD155" s="3"/>
      <c r="AE155" s="17">
        <v>0.001</v>
      </c>
      <c r="AF155" s="3">
        <v>0.49</v>
      </c>
      <c r="AG155" s="18">
        <f t="shared" si="166"/>
        <v>0.00049</v>
      </c>
      <c r="AH155" s="27"/>
      <c r="AI155" s="3"/>
      <c r="AJ155" s="18"/>
      <c r="AK155" s="28"/>
      <c r="AL155" s="20"/>
      <c r="AM155" s="20"/>
      <c r="AN155" s="28"/>
      <c r="AO155" s="20"/>
      <c r="AP155" s="18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0.00566804598824609</v>
      </c>
      <c r="AU155" s="25">
        <f t="shared" si="169"/>
        <v>75.9047916666667</v>
      </c>
      <c r="AV155" s="1">
        <f t="shared" si="170"/>
        <v>0.21</v>
      </c>
      <c r="AW155" s="2">
        <f t="shared" si="171"/>
        <v>0</v>
      </c>
      <c r="AX155" s="1">
        <f t="shared" si="172"/>
        <v>0</v>
      </c>
      <c r="AZ155" s="2"/>
    </row>
    <row r="156" s="1" customFormat="1" spans="1:52">
      <c r="A156" s="6" t="s">
        <v>70</v>
      </c>
      <c r="B156" s="6">
        <f>G13</f>
        <v>0.21</v>
      </c>
      <c r="C156" s="9">
        <v>2</v>
      </c>
      <c r="D156" s="12">
        <v>-1.32298494582143</v>
      </c>
      <c r="E156" s="13">
        <f t="shared" si="173"/>
        <v>-4.99506183674194</v>
      </c>
      <c r="F156" s="9" t="s">
        <v>107</v>
      </c>
      <c r="G156" s="6">
        <v>3</v>
      </c>
      <c r="H156" s="11">
        <f t="shared" si="156"/>
        <v>-1.32298494582143</v>
      </c>
      <c r="I156" s="11">
        <f t="shared" si="157"/>
        <v>271.827015054179</v>
      </c>
      <c r="J156" s="11">
        <f t="shared" si="158"/>
        <v>0.0146507846009968</v>
      </c>
      <c r="K156" s="11">
        <f t="shared" si="159"/>
        <v>75.9047916666667</v>
      </c>
      <c r="L156" s="11">
        <f t="shared" si="160"/>
        <v>0.759047916666667</v>
      </c>
      <c r="M156" s="6" t="s">
        <v>107</v>
      </c>
      <c r="N156" s="6"/>
      <c r="O156" s="11">
        <f t="shared" si="174"/>
        <v>2.25202562133282</v>
      </c>
      <c r="P156" s="11">
        <f t="shared" si="161"/>
        <v>0.0329939422940732</v>
      </c>
      <c r="Q156" s="16">
        <f t="shared" si="162"/>
        <v>0.00692872788175536</v>
      </c>
      <c r="R156" s="11">
        <f t="shared" si="163"/>
        <v>0.1594000625</v>
      </c>
      <c r="S156" s="17">
        <f t="shared" si="164"/>
        <v>0.043467535539739</v>
      </c>
      <c r="T156" s="3">
        <v>0.01</v>
      </c>
      <c r="U156" s="18">
        <f t="shared" si="165"/>
        <v>0.00043467535539739</v>
      </c>
      <c r="V156" s="17"/>
      <c r="W156" s="3"/>
      <c r="X156" s="3"/>
      <c r="Y156" s="19"/>
      <c r="Z156" s="3"/>
      <c r="AA156" s="20"/>
      <c r="AB156" s="3"/>
      <c r="AC156" s="3"/>
      <c r="AD156" s="3"/>
      <c r="AE156" s="17">
        <v>0.001</v>
      </c>
      <c r="AF156" s="3">
        <v>0.49</v>
      </c>
      <c r="AG156" s="18">
        <f t="shared" si="166"/>
        <v>0.00049</v>
      </c>
      <c r="AH156" s="27"/>
      <c r="AI156" s="3"/>
      <c r="AJ156" s="18"/>
      <c r="AK156" s="28"/>
      <c r="AL156" s="20"/>
      <c r="AM156" s="20"/>
      <c r="AN156" s="28"/>
      <c r="AO156" s="20"/>
      <c r="AP156" s="18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0.00592467535539739</v>
      </c>
      <c r="AU156" s="25">
        <f t="shared" si="169"/>
        <v>75.9047916666667</v>
      </c>
      <c r="AV156" s="1">
        <f t="shared" si="170"/>
        <v>0.21</v>
      </c>
      <c r="AW156" s="2">
        <f t="shared" si="171"/>
        <v>0</v>
      </c>
      <c r="AX156" s="1">
        <f t="shared" si="172"/>
        <v>0</v>
      </c>
      <c r="AZ156" s="2"/>
    </row>
    <row r="157" s="1" customFormat="1" spans="1:52">
      <c r="A157" s="6"/>
      <c r="B157" s="6"/>
      <c r="C157" s="9">
        <v>3</v>
      </c>
      <c r="D157" s="12">
        <v>2.83230112980645</v>
      </c>
      <c r="E157" s="13">
        <f t="shared" si="173"/>
        <v>-1.32298494582143</v>
      </c>
      <c r="F157" s="9" t="s">
        <v>107</v>
      </c>
      <c r="G157" s="6">
        <v>4</v>
      </c>
      <c r="H157" s="11">
        <f t="shared" si="156"/>
        <v>2.83230112980645</v>
      </c>
      <c r="I157" s="11">
        <f t="shared" si="157"/>
        <v>275.982301129806</v>
      </c>
      <c r="J157" s="11">
        <f t="shared" si="158"/>
        <v>0.0251236421267584</v>
      </c>
      <c r="K157" s="11">
        <f t="shared" si="159"/>
        <v>75.9047916666667</v>
      </c>
      <c r="L157" s="11">
        <f t="shared" si="160"/>
        <v>0.759047916666667</v>
      </c>
      <c r="M157" s="6" t="s">
        <v>107</v>
      </c>
      <c r="N157" s="6"/>
      <c r="O157" s="11">
        <f t="shared" si="174"/>
        <v>2.97807959570541</v>
      </c>
      <c r="P157" s="11">
        <f t="shared" si="161"/>
        <v>0.0748202059875041</v>
      </c>
      <c r="Q157" s="16">
        <f t="shared" si="162"/>
        <v>0.0157122432573759</v>
      </c>
      <c r="R157" s="11">
        <f t="shared" si="163"/>
        <v>0.1594000625</v>
      </c>
      <c r="S157" s="17">
        <f t="shared" si="164"/>
        <v>0.0985711235676327</v>
      </c>
      <c r="T157" s="3">
        <v>0.01</v>
      </c>
      <c r="U157" s="18">
        <f t="shared" si="165"/>
        <v>0.000985711235676327</v>
      </c>
      <c r="V157" s="17"/>
      <c r="W157" s="3"/>
      <c r="X157" s="3"/>
      <c r="Y157" s="19"/>
      <c r="Z157" s="3"/>
      <c r="AA157" s="20"/>
      <c r="AB157" s="3"/>
      <c r="AC157" s="3"/>
      <c r="AD157" s="3"/>
      <c r="AE157" s="17">
        <v>0.001</v>
      </c>
      <c r="AF157" s="3">
        <v>0.49</v>
      </c>
      <c r="AG157" s="18">
        <f t="shared" si="166"/>
        <v>0.00049</v>
      </c>
      <c r="AH157" s="27"/>
      <c r="AI157" s="3"/>
      <c r="AJ157" s="18"/>
      <c r="AK157" s="28"/>
      <c r="AL157" s="20"/>
      <c r="AM157" s="20"/>
      <c r="AN157" s="28"/>
      <c r="AO157" s="20"/>
      <c r="AP157" s="18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0.00647571123567633</v>
      </c>
      <c r="AU157" s="25">
        <f t="shared" si="169"/>
        <v>75.9047916666667</v>
      </c>
      <c r="AV157" s="1">
        <f t="shared" si="170"/>
        <v>0.21</v>
      </c>
      <c r="AW157" s="2">
        <f t="shared" si="171"/>
        <v>0</v>
      </c>
      <c r="AX157" s="1">
        <f t="shared" si="172"/>
        <v>0</v>
      </c>
      <c r="AZ157" s="2"/>
    </row>
    <row r="158" s="1" customFormat="1" spans="1:52">
      <c r="A158" s="6"/>
      <c r="B158" s="6"/>
      <c r="C158" s="9">
        <v>4</v>
      </c>
      <c r="D158" s="12">
        <v>11.7198294499333</v>
      </c>
      <c r="E158" s="13">
        <f t="shared" si="173"/>
        <v>2.83230112980645</v>
      </c>
      <c r="F158" s="9" t="s">
        <v>107</v>
      </c>
      <c r="G158" s="6">
        <v>5</v>
      </c>
      <c r="H158" s="11">
        <f t="shared" si="156"/>
        <v>11.7198294499333</v>
      </c>
      <c r="I158" s="11">
        <f t="shared" si="157"/>
        <v>284.869829449933</v>
      </c>
      <c r="J158" s="11">
        <f t="shared" si="158"/>
        <v>0.0755284642870188</v>
      </c>
      <c r="K158" s="11">
        <f t="shared" si="159"/>
        <v>75.9047916666667</v>
      </c>
      <c r="L158" s="11">
        <f t="shared" si="160"/>
        <v>0.759047916666667</v>
      </c>
      <c r="M158" s="6" t="s">
        <v>109</v>
      </c>
      <c r="N158" s="11">
        <f>(O157-P157)*$C$24/100</f>
        <v>2.75809642023201</v>
      </c>
      <c r="O158" s="11">
        <f t="shared" si="174"/>
        <v>0.904210886152562</v>
      </c>
      <c r="P158" s="11">
        <f t="shared" si="161"/>
        <v>0.0682936596227074</v>
      </c>
      <c r="Q158" s="16">
        <f t="shared" si="162"/>
        <v>0.0143416685207686</v>
      </c>
      <c r="R158" s="11">
        <f t="shared" si="163"/>
        <v>0.1594000625</v>
      </c>
      <c r="S158" s="17">
        <f t="shared" si="164"/>
        <v>0.0899727910757159</v>
      </c>
      <c r="T158" s="3">
        <v>0.01</v>
      </c>
      <c r="U158" s="18">
        <f t="shared" si="165"/>
        <v>0.000899727910757159</v>
      </c>
      <c r="V158" s="17"/>
      <c r="W158" s="3"/>
      <c r="X158" s="3"/>
      <c r="Y158" s="19"/>
      <c r="Z158" s="3"/>
      <c r="AA158" s="20"/>
      <c r="AB158" s="3"/>
      <c r="AC158" s="3"/>
      <c r="AD158" s="3"/>
      <c r="AE158" s="17">
        <v>0.005</v>
      </c>
      <c r="AF158" s="3">
        <v>0.49</v>
      </c>
      <c r="AG158" s="18">
        <f t="shared" si="166"/>
        <v>0.00245</v>
      </c>
      <c r="AH158" s="27"/>
      <c r="AI158" s="3"/>
      <c r="AJ158" s="18"/>
      <c r="AK158" s="28"/>
      <c r="AL158" s="20"/>
      <c r="AM158" s="20"/>
      <c r="AN158" s="28"/>
      <c r="AO158" s="20"/>
      <c r="AP158" s="18"/>
      <c r="AQ158" s="3">
        <v>0.015</v>
      </c>
      <c r="AR158" s="3">
        <v>0.5</v>
      </c>
      <c r="AS158" s="3">
        <f t="shared" si="167"/>
        <v>0.0075</v>
      </c>
      <c r="AT158" s="2">
        <f t="shared" si="168"/>
        <v>0.0108497279107572</v>
      </c>
      <c r="AU158" s="25">
        <f t="shared" si="169"/>
        <v>75.9047916666667</v>
      </c>
      <c r="AV158" s="1">
        <f t="shared" si="170"/>
        <v>0.21</v>
      </c>
      <c r="AW158" s="2">
        <f t="shared" si="171"/>
        <v>0</v>
      </c>
      <c r="AX158" s="1">
        <f t="shared" si="172"/>
        <v>0</v>
      </c>
      <c r="AZ158" s="2"/>
    </row>
    <row r="159" s="1" customFormat="1" spans="1:52">
      <c r="A159" s="6"/>
      <c r="B159" s="6"/>
      <c r="C159" s="9">
        <v>5</v>
      </c>
      <c r="D159" s="12">
        <v>16.8786240746452</v>
      </c>
      <c r="E159" s="13">
        <f t="shared" si="173"/>
        <v>11.7198294499333</v>
      </c>
      <c r="F159" s="9" t="s">
        <v>109</v>
      </c>
      <c r="G159" s="6">
        <v>6</v>
      </c>
      <c r="H159" s="11">
        <f t="shared" si="156"/>
        <v>16.8786240746452</v>
      </c>
      <c r="I159" s="11">
        <f t="shared" si="157"/>
        <v>290.028624074645</v>
      </c>
      <c r="J159" s="11">
        <f t="shared" si="158"/>
        <v>0.138722002167636</v>
      </c>
      <c r="K159" s="11">
        <f t="shared" si="159"/>
        <v>75.9047916666667</v>
      </c>
      <c r="L159" s="11">
        <f t="shared" si="160"/>
        <v>0.759047916666667</v>
      </c>
      <c r="M159" s="6" t="s">
        <v>107</v>
      </c>
      <c r="N159" s="6"/>
      <c r="O159" s="11">
        <f t="shared" si="174"/>
        <v>1.59496514319652</v>
      </c>
      <c r="P159" s="11">
        <f t="shared" si="161"/>
        <v>0.221256758051812</v>
      </c>
      <c r="Q159" s="16">
        <f t="shared" si="162"/>
        <v>0.0464639191908805</v>
      </c>
      <c r="R159" s="11">
        <f t="shared" si="163"/>
        <v>0.1594000625</v>
      </c>
      <c r="S159" s="17">
        <f t="shared" si="164"/>
        <v>0.291492477870769</v>
      </c>
      <c r="T159" s="3">
        <v>0.01</v>
      </c>
      <c r="U159" s="18">
        <f t="shared" si="165"/>
        <v>0.00291492477870769</v>
      </c>
      <c r="V159" s="17"/>
      <c r="W159" s="3"/>
      <c r="X159" s="3"/>
      <c r="Y159" s="19"/>
      <c r="Z159" s="3"/>
      <c r="AA159" s="20"/>
      <c r="AB159" s="3"/>
      <c r="AC159" s="3"/>
      <c r="AD159" s="3"/>
      <c r="AE159" s="17">
        <v>0.005</v>
      </c>
      <c r="AF159" s="3">
        <v>0.49</v>
      </c>
      <c r="AG159" s="18">
        <f t="shared" si="166"/>
        <v>0.00245</v>
      </c>
      <c r="AH159" s="27"/>
      <c r="AI159" s="3"/>
      <c r="AJ159" s="18"/>
      <c r="AK159" s="28"/>
      <c r="AL159" s="20"/>
      <c r="AM159" s="20"/>
      <c r="AN159" s="28"/>
      <c r="AO159" s="20"/>
      <c r="AP159" s="18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0.0128649247787077</v>
      </c>
      <c r="AU159" s="25">
        <f t="shared" si="169"/>
        <v>75.9047916666667</v>
      </c>
      <c r="AV159" s="1">
        <f t="shared" si="170"/>
        <v>0.21</v>
      </c>
      <c r="AW159" s="2">
        <f t="shared" si="171"/>
        <v>0</v>
      </c>
      <c r="AX159" s="1">
        <f t="shared" si="172"/>
        <v>0</v>
      </c>
      <c r="AZ159" s="2"/>
    </row>
    <row r="160" s="1" customFormat="1" spans="1:52">
      <c r="A160" s="6"/>
      <c r="B160" s="6"/>
      <c r="C160" s="9">
        <v>6</v>
      </c>
      <c r="D160" s="12">
        <v>20.6484723896667</v>
      </c>
      <c r="E160" s="13">
        <f t="shared" si="173"/>
        <v>16.8786240746452</v>
      </c>
      <c r="F160" s="9" t="s">
        <v>107</v>
      </c>
      <c r="G160" s="6">
        <v>7</v>
      </c>
      <c r="H160" s="11">
        <f t="shared" si="156"/>
        <v>20.6484723896667</v>
      </c>
      <c r="I160" s="11">
        <f t="shared" si="157"/>
        <v>293.798472389667</v>
      </c>
      <c r="J160" s="11">
        <f t="shared" si="158"/>
        <v>0.213416511672367</v>
      </c>
      <c r="K160" s="11">
        <f t="shared" si="159"/>
        <v>75.9047916666667</v>
      </c>
      <c r="L160" s="11">
        <f t="shared" si="160"/>
        <v>0.759047916666667</v>
      </c>
      <c r="M160" s="6" t="s">
        <v>107</v>
      </c>
      <c r="N160" s="6"/>
      <c r="O160" s="11">
        <f t="shared" si="174"/>
        <v>2.13275630181138</v>
      </c>
      <c r="P160" s="11">
        <f t="shared" si="161"/>
        <v>0.455165410179841</v>
      </c>
      <c r="Q160" s="16">
        <f t="shared" si="162"/>
        <v>0.0955847361377667</v>
      </c>
      <c r="R160" s="11">
        <f t="shared" si="163"/>
        <v>0.1594000625</v>
      </c>
      <c r="S160" s="17">
        <f t="shared" si="164"/>
        <v>0.599653065617629</v>
      </c>
      <c r="T160" s="3">
        <v>0.01</v>
      </c>
      <c r="U160" s="18">
        <f t="shared" si="165"/>
        <v>0.00599653065617629</v>
      </c>
      <c r="V160" s="17"/>
      <c r="W160" s="3"/>
      <c r="X160" s="3"/>
      <c r="Y160" s="19"/>
      <c r="Z160" s="3"/>
      <c r="AA160" s="20"/>
      <c r="AB160" s="3"/>
      <c r="AC160" s="3"/>
      <c r="AD160" s="3"/>
      <c r="AE160" s="17">
        <v>0.005</v>
      </c>
      <c r="AF160" s="3">
        <v>0.49</v>
      </c>
      <c r="AG160" s="18">
        <f t="shared" si="166"/>
        <v>0.00245</v>
      </c>
      <c r="AH160" s="27"/>
      <c r="AI160" s="3"/>
      <c r="AJ160" s="18"/>
      <c r="AK160" s="28"/>
      <c r="AL160" s="20"/>
      <c r="AM160" s="20"/>
      <c r="AN160" s="28"/>
      <c r="AO160" s="20"/>
      <c r="AP160" s="18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0.0159465306561763</v>
      </c>
      <c r="AU160" s="25">
        <f t="shared" si="169"/>
        <v>75.9047916666667</v>
      </c>
      <c r="AV160" s="1">
        <f t="shared" si="170"/>
        <v>0.21</v>
      </c>
      <c r="AW160" s="2">
        <f t="shared" si="171"/>
        <v>0</v>
      </c>
      <c r="AX160" s="1">
        <f t="shared" si="172"/>
        <v>0</v>
      </c>
      <c r="AZ160" s="2"/>
    </row>
    <row r="161" s="1" customFormat="1" spans="1:52">
      <c r="A161" s="6"/>
      <c r="B161" s="6"/>
      <c r="C161" s="9">
        <v>7</v>
      </c>
      <c r="D161" s="12">
        <v>23.893259423871</v>
      </c>
      <c r="E161" s="13">
        <f t="shared" si="173"/>
        <v>20.6484723896667</v>
      </c>
      <c r="F161" s="9" t="s">
        <v>107</v>
      </c>
      <c r="G161" s="6">
        <v>8</v>
      </c>
      <c r="H161" s="11">
        <f t="shared" si="156"/>
        <v>23.893259423871</v>
      </c>
      <c r="I161" s="11">
        <f t="shared" si="157"/>
        <v>297.043259423871</v>
      </c>
      <c r="J161" s="11">
        <f t="shared" si="158"/>
        <v>0.306514740239627</v>
      </c>
      <c r="K161" s="11">
        <f t="shared" si="159"/>
        <v>75.9047916666667</v>
      </c>
      <c r="L161" s="11">
        <f t="shared" si="160"/>
        <v>0.759047916666667</v>
      </c>
      <c r="M161" s="6" t="s">
        <v>107</v>
      </c>
      <c r="N161" s="6"/>
      <c r="O161" s="11">
        <f t="shared" si="174"/>
        <v>2.4366388082982</v>
      </c>
      <c r="P161" s="11">
        <f t="shared" si="161"/>
        <v>0.746865711383319</v>
      </c>
      <c r="Q161" s="16">
        <f t="shared" si="162"/>
        <v>0.156841799390497</v>
      </c>
      <c r="R161" s="11">
        <f t="shared" si="163"/>
        <v>0.1594000625</v>
      </c>
      <c r="S161" s="17">
        <f t="shared" si="164"/>
        <v>0.983950676873147</v>
      </c>
      <c r="T161" s="3">
        <v>0.01</v>
      </c>
      <c r="U161" s="18">
        <f t="shared" si="165"/>
        <v>0.00983950676873147</v>
      </c>
      <c r="V161" s="17"/>
      <c r="W161" s="3"/>
      <c r="X161" s="3"/>
      <c r="Y161" s="19"/>
      <c r="Z161" s="3"/>
      <c r="AA161" s="20"/>
      <c r="AB161" s="3"/>
      <c r="AC161" s="3"/>
      <c r="AD161" s="3"/>
      <c r="AE161" s="17">
        <v>0.005</v>
      </c>
      <c r="AF161" s="3">
        <v>0.49</v>
      </c>
      <c r="AG161" s="18">
        <f t="shared" si="166"/>
        <v>0.00245</v>
      </c>
      <c r="AH161" s="27"/>
      <c r="AI161" s="3"/>
      <c r="AJ161" s="18"/>
      <c r="AK161" s="28"/>
      <c r="AL161" s="20"/>
      <c r="AM161" s="20"/>
      <c r="AN161" s="28"/>
      <c r="AO161" s="20"/>
      <c r="AP161" s="18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0.0197895067687315</v>
      </c>
      <c r="AU161" s="25">
        <f t="shared" si="169"/>
        <v>75.9047916666667</v>
      </c>
      <c r="AV161" s="1">
        <f t="shared" si="170"/>
        <v>0.21</v>
      </c>
      <c r="AW161" s="2">
        <f t="shared" si="171"/>
        <v>0</v>
      </c>
      <c r="AX161" s="1">
        <f t="shared" si="172"/>
        <v>0</v>
      </c>
      <c r="AZ161" s="2"/>
    </row>
    <row r="162" s="1" customFormat="1" spans="1:52">
      <c r="A162" s="6"/>
      <c r="B162" s="6"/>
      <c r="C162" s="9">
        <v>8</v>
      </c>
      <c r="D162" s="12">
        <v>19.9034639893548</v>
      </c>
      <c r="E162" s="13">
        <f t="shared" si="173"/>
        <v>23.893259423871</v>
      </c>
      <c r="F162" s="9" t="s">
        <v>107</v>
      </c>
      <c r="G162" s="6">
        <v>9</v>
      </c>
      <c r="H162" s="11">
        <f t="shared" si="156"/>
        <v>19.9034639893548</v>
      </c>
      <c r="I162" s="11">
        <f t="shared" si="157"/>
        <v>293.053463989355</v>
      </c>
      <c r="J162" s="11">
        <f t="shared" si="158"/>
        <v>0.196172357457711</v>
      </c>
      <c r="K162" s="11">
        <f t="shared" si="159"/>
        <v>75.9047916666667</v>
      </c>
      <c r="L162" s="11">
        <f t="shared" si="160"/>
        <v>0.759047916666667</v>
      </c>
      <c r="M162" s="6" t="s">
        <v>107</v>
      </c>
      <c r="N162" s="6"/>
      <c r="O162" s="11">
        <f t="shared" si="174"/>
        <v>2.44882101358155</v>
      </c>
      <c r="P162" s="11">
        <f t="shared" si="161"/>
        <v>0.480390991226273</v>
      </c>
      <c r="Q162" s="16">
        <f t="shared" si="162"/>
        <v>0.100882108157517</v>
      </c>
      <c r="R162" s="11">
        <f t="shared" si="163"/>
        <v>0.1594000625</v>
      </c>
      <c r="S162" s="17">
        <f t="shared" si="164"/>
        <v>0.632886252209075</v>
      </c>
      <c r="T162" s="3">
        <v>0.01</v>
      </c>
      <c r="U162" s="18">
        <f t="shared" si="165"/>
        <v>0.00632886252209075</v>
      </c>
      <c r="V162" s="17"/>
      <c r="W162" s="3"/>
      <c r="X162" s="3"/>
      <c r="Y162" s="19"/>
      <c r="Z162" s="3"/>
      <c r="AA162" s="20"/>
      <c r="AB162" s="3"/>
      <c r="AC162" s="3"/>
      <c r="AD162" s="3"/>
      <c r="AE162" s="17">
        <v>0.005</v>
      </c>
      <c r="AF162" s="3">
        <v>0.49</v>
      </c>
      <c r="AG162" s="18">
        <f t="shared" si="166"/>
        <v>0.00245</v>
      </c>
      <c r="AH162" s="27"/>
      <c r="AI162" s="3"/>
      <c r="AJ162" s="18"/>
      <c r="AK162" s="28"/>
      <c r="AL162" s="20"/>
      <c r="AM162" s="20"/>
      <c r="AN162" s="28"/>
      <c r="AO162" s="20"/>
      <c r="AP162" s="18"/>
      <c r="AQ162" s="3">
        <v>0.015</v>
      </c>
      <c r="AR162" s="3">
        <v>0.5</v>
      </c>
      <c r="AS162" s="3">
        <f t="shared" si="167"/>
        <v>0.0075</v>
      </c>
      <c r="AT162" s="2">
        <f t="shared" si="168"/>
        <v>0.0162788625220908</v>
      </c>
      <c r="AU162" s="25">
        <f t="shared" si="169"/>
        <v>75.9047916666667</v>
      </c>
      <c r="AV162" s="1">
        <f t="shared" si="170"/>
        <v>0.21</v>
      </c>
      <c r="AW162" s="2">
        <f t="shared" si="171"/>
        <v>0</v>
      </c>
      <c r="AX162" s="1">
        <f t="shared" si="172"/>
        <v>0</v>
      </c>
      <c r="AZ162" s="2"/>
    </row>
    <row r="163" s="1" customFormat="1" spans="1:52">
      <c r="A163" s="6"/>
      <c r="B163" s="6"/>
      <c r="C163" s="9">
        <v>9</v>
      </c>
      <c r="D163" s="12">
        <v>17.2157909646667</v>
      </c>
      <c r="E163" s="13">
        <f t="shared" si="173"/>
        <v>19.9034639893548</v>
      </c>
      <c r="F163" s="9" t="s">
        <v>107</v>
      </c>
      <c r="G163" s="6">
        <v>10</v>
      </c>
      <c r="H163" s="11">
        <f t="shared" si="156"/>
        <v>17.2157909646667</v>
      </c>
      <c r="I163" s="11">
        <f t="shared" si="157"/>
        <v>290.365790964667</v>
      </c>
      <c r="J163" s="11">
        <f t="shared" si="158"/>
        <v>0.144236579788675</v>
      </c>
      <c r="K163" s="11">
        <f t="shared" si="159"/>
        <v>75.9047916666667</v>
      </c>
      <c r="L163" s="11">
        <f t="shared" si="160"/>
        <v>0.759047916666667</v>
      </c>
      <c r="M163" s="6" t="s">
        <v>107</v>
      </c>
      <c r="N163" s="6"/>
      <c r="O163" s="11">
        <f t="shared" si="174"/>
        <v>2.72747793902194</v>
      </c>
      <c r="P163" s="11">
        <f t="shared" si="161"/>
        <v>0.393402089373591</v>
      </c>
      <c r="Q163" s="16">
        <f t="shared" si="162"/>
        <v>0.082614438768454</v>
      </c>
      <c r="R163" s="11">
        <f t="shared" si="163"/>
        <v>0.1594000625</v>
      </c>
      <c r="S163" s="17">
        <f t="shared" si="164"/>
        <v>0.518283603360908</v>
      </c>
      <c r="T163" s="3">
        <v>0.01</v>
      </c>
      <c r="U163" s="18">
        <f t="shared" si="165"/>
        <v>0.00518283603360908</v>
      </c>
      <c r="V163" s="17"/>
      <c r="W163" s="3"/>
      <c r="X163" s="3"/>
      <c r="Y163" s="19"/>
      <c r="Z163" s="3"/>
      <c r="AA163" s="20"/>
      <c r="AB163" s="3"/>
      <c r="AC163" s="3"/>
      <c r="AD163" s="3"/>
      <c r="AE163" s="17">
        <v>0.001</v>
      </c>
      <c r="AF163" s="3">
        <v>0.49</v>
      </c>
      <c r="AG163" s="18">
        <f t="shared" si="166"/>
        <v>0.00049</v>
      </c>
      <c r="AH163" s="27"/>
      <c r="AI163" s="3"/>
      <c r="AJ163" s="18"/>
      <c r="AK163" s="28"/>
      <c r="AL163" s="20"/>
      <c r="AM163" s="20"/>
      <c r="AN163" s="28"/>
      <c r="AO163" s="20"/>
      <c r="AP163" s="18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0.0106728360336091</v>
      </c>
      <c r="AU163" s="25">
        <f t="shared" si="169"/>
        <v>75.9047916666667</v>
      </c>
      <c r="AV163" s="1">
        <f t="shared" si="170"/>
        <v>0.21</v>
      </c>
      <c r="AW163" s="2">
        <f t="shared" si="171"/>
        <v>0</v>
      </c>
      <c r="AX163" s="1">
        <f t="shared" si="172"/>
        <v>0</v>
      </c>
      <c r="AZ163" s="2"/>
    </row>
    <row r="164" s="1" customFormat="1" spans="1:52">
      <c r="A164" s="6"/>
      <c r="B164" s="6"/>
      <c r="C164" s="9">
        <v>10</v>
      </c>
      <c r="D164" s="12">
        <v>8.26753387854839</v>
      </c>
      <c r="E164" s="13">
        <f t="shared" si="173"/>
        <v>17.2157909646667</v>
      </c>
      <c r="F164" s="9" t="s">
        <v>107</v>
      </c>
      <c r="G164" s="6">
        <v>11</v>
      </c>
      <c r="H164" s="11">
        <f t="shared" si="156"/>
        <v>8.26753387854839</v>
      </c>
      <c r="I164" s="11">
        <f t="shared" si="157"/>
        <v>281.417533878548</v>
      </c>
      <c r="J164" s="11">
        <f t="shared" si="158"/>
        <v>0.0496604267996096</v>
      </c>
      <c r="K164" s="11">
        <f t="shared" si="159"/>
        <v>75.9047916666667</v>
      </c>
      <c r="L164" s="11">
        <f t="shared" si="160"/>
        <v>0.759047916666667</v>
      </c>
      <c r="M164" s="6" t="s">
        <v>109</v>
      </c>
      <c r="N164" s="11">
        <f>(O163-P163)*$C$24/100</f>
        <v>2.21737205716594</v>
      </c>
      <c r="O164" s="11">
        <f t="shared" si="174"/>
        <v>0.875751709149085</v>
      </c>
      <c r="P164" s="11">
        <f t="shared" si="161"/>
        <v>0.0434902036468311</v>
      </c>
      <c r="Q164" s="16">
        <f t="shared" si="162"/>
        <v>0.00913294276583454</v>
      </c>
      <c r="R164" s="11">
        <f t="shared" si="163"/>
        <v>0.1594000625</v>
      </c>
      <c r="S164" s="17">
        <f t="shared" si="164"/>
        <v>0.0572957288886542</v>
      </c>
      <c r="T164" s="3">
        <v>0.01</v>
      </c>
      <c r="U164" s="18">
        <f t="shared" si="165"/>
        <v>0.000572957288886542</v>
      </c>
      <c r="V164" s="17"/>
      <c r="W164" s="3"/>
      <c r="X164" s="3"/>
      <c r="Y164" s="19"/>
      <c r="Z164" s="3"/>
      <c r="AA164" s="20"/>
      <c r="AB164" s="3"/>
      <c r="AC164" s="3"/>
      <c r="AD164" s="3"/>
      <c r="AE164" s="17">
        <v>0.001</v>
      </c>
      <c r="AF164" s="3">
        <v>0.49</v>
      </c>
      <c r="AG164" s="18">
        <f t="shared" si="166"/>
        <v>0.00049</v>
      </c>
      <c r="AH164" s="27"/>
      <c r="AI164" s="3"/>
      <c r="AJ164" s="18"/>
      <c r="AK164" s="28"/>
      <c r="AL164" s="20"/>
      <c r="AM164" s="20"/>
      <c r="AN164" s="28"/>
      <c r="AO164" s="20"/>
      <c r="AP164" s="18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0.00606295728888654</v>
      </c>
      <c r="AU164" s="25">
        <f t="shared" si="169"/>
        <v>75.9047916666667</v>
      </c>
      <c r="AV164" s="1">
        <f t="shared" si="170"/>
        <v>0.21</v>
      </c>
      <c r="AW164" s="2">
        <f t="shared" si="171"/>
        <v>0</v>
      </c>
      <c r="AX164" s="1">
        <f t="shared" si="172"/>
        <v>0</v>
      </c>
      <c r="AZ164" s="2"/>
    </row>
    <row r="165" s="1" customFormat="1" spans="1:52">
      <c r="A165" s="6"/>
      <c r="B165" s="6"/>
      <c r="C165" s="9">
        <v>11</v>
      </c>
      <c r="D165" s="12">
        <v>2.10688965946667</v>
      </c>
      <c r="E165" s="13">
        <f t="shared" si="173"/>
        <v>8.26753387854839</v>
      </c>
      <c r="F165" s="9" t="s">
        <v>109</v>
      </c>
      <c r="G165" s="6">
        <v>12</v>
      </c>
      <c r="H165" s="11">
        <f t="shared" si="156"/>
        <v>2.10688965946667</v>
      </c>
      <c r="I165" s="11">
        <f t="shared" si="157"/>
        <v>275.256889659467</v>
      </c>
      <c r="J165" s="11">
        <f t="shared" si="158"/>
        <v>0.0228930003382639</v>
      </c>
      <c r="K165" s="11">
        <f t="shared" si="159"/>
        <v>75.9047916666667</v>
      </c>
      <c r="L165" s="11">
        <f t="shared" si="160"/>
        <v>0.759047916666667</v>
      </c>
      <c r="M165" s="6" t="s">
        <v>107</v>
      </c>
      <c r="N165" s="6"/>
      <c r="O165" s="11">
        <f t="shared" si="174"/>
        <v>1.59130942216892</v>
      </c>
      <c r="P165" s="11">
        <f t="shared" si="161"/>
        <v>0.0364298471399957</v>
      </c>
      <c r="Q165" s="16">
        <f t="shared" si="162"/>
        <v>0.00765026789939909</v>
      </c>
      <c r="R165" s="11">
        <f t="shared" si="163"/>
        <v>0.1594000625</v>
      </c>
      <c r="S165" s="17">
        <f t="shared" si="164"/>
        <v>0.0479941336246282</v>
      </c>
      <c r="T165" s="3">
        <v>0.01</v>
      </c>
      <c r="U165" s="18">
        <f t="shared" si="165"/>
        <v>0.000479941336246282</v>
      </c>
      <c r="V165" s="17"/>
      <c r="W165" s="3"/>
      <c r="X165" s="3"/>
      <c r="Y165" s="19"/>
      <c r="Z165" s="3"/>
      <c r="AA165" s="20"/>
      <c r="AB165" s="3"/>
      <c r="AC165" s="3"/>
      <c r="AD165" s="3"/>
      <c r="AE165" s="17">
        <v>0.001</v>
      </c>
      <c r="AF165" s="3">
        <v>0.49</v>
      </c>
      <c r="AG165" s="18">
        <f t="shared" si="166"/>
        <v>0.00049</v>
      </c>
      <c r="AH165" s="27"/>
      <c r="AI165" s="3"/>
      <c r="AJ165" s="18"/>
      <c r="AK165" s="28"/>
      <c r="AL165" s="20"/>
      <c r="AM165" s="20"/>
      <c r="AN165" s="28"/>
      <c r="AO165" s="20"/>
      <c r="AP165" s="18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0.00596994133624628</v>
      </c>
      <c r="AU165" s="25">
        <f t="shared" si="169"/>
        <v>75.9047916666667</v>
      </c>
      <c r="AV165" s="1">
        <f t="shared" si="170"/>
        <v>0.21</v>
      </c>
      <c r="AW165" s="2">
        <f t="shared" si="171"/>
        <v>0</v>
      </c>
      <c r="AX165" s="1">
        <f t="shared" si="172"/>
        <v>0</v>
      </c>
      <c r="AY165" s="1">
        <f>SUM(AX154:AX165)</f>
        <v>0</v>
      </c>
      <c r="AZ165" s="2"/>
    </row>
    <row r="166" s="1" customFormat="1" spans="1:46">
      <c r="A166" s="6"/>
      <c r="B166" s="6"/>
      <c r="C166" s="9">
        <v>12</v>
      </c>
      <c r="D166" s="12">
        <v>-4.63313554006452</v>
      </c>
      <c r="E166" s="13">
        <f t="shared" si="173"/>
        <v>2.10688965946667</v>
      </c>
      <c r="F166" s="9" t="s">
        <v>107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pane xSplit="4" topLeftCell="AO1" activePane="topRight" state="frozen"/>
      <selection/>
      <selection pane="topRight" activeCell="N1" sqref="N1:AW15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50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</row>
    <row r="2" s="1" customFormat="1" spans="1:50">
      <c r="A2" s="4" t="s">
        <v>37</v>
      </c>
      <c r="B2" s="4" t="s">
        <v>38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</row>
    <row r="3" s="1" customFormat="1" spans="1:50">
      <c r="A3" s="4"/>
      <c r="B3" s="5" t="s">
        <v>39</v>
      </c>
      <c r="C3" s="3"/>
      <c r="D3" s="3"/>
      <c r="E3" s="3">
        <v>398.3</v>
      </c>
      <c r="F3" s="3">
        <v>1069.523</v>
      </c>
      <c r="G3" s="3">
        <v>0.13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</row>
    <row r="4" s="1" customFormat="1" spans="1:50">
      <c r="A4" s="4"/>
      <c r="B4" s="5" t="s">
        <v>40</v>
      </c>
      <c r="C4" s="3"/>
      <c r="D4" s="3"/>
      <c r="E4" s="3">
        <v>209.5</v>
      </c>
      <c r="F4" s="3">
        <v>1433.9025</v>
      </c>
      <c r="G4" s="3">
        <v>0.24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</row>
    <row r="5" s="1" customFormat="1" spans="1:50">
      <c r="A5" s="4"/>
      <c r="B5" s="5" t="s">
        <v>41</v>
      </c>
      <c r="C5" s="3"/>
      <c r="D5" s="3"/>
      <c r="E5" s="3">
        <v>58.5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</row>
    <row r="6" s="1" customFormat="1" spans="1:50">
      <c r="A6" s="4" t="s">
        <v>42</v>
      </c>
      <c r="B6" s="5" t="s">
        <v>38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</row>
    <row r="7" s="1" customFormat="1" spans="1:50">
      <c r="A7" s="4"/>
      <c r="B7" s="5" t="s">
        <v>43</v>
      </c>
      <c r="C7" s="3"/>
      <c r="D7" s="3"/>
      <c r="E7" s="3">
        <v>804.5</v>
      </c>
      <c r="F7" s="3">
        <v>91.104</v>
      </c>
      <c r="G7" s="3">
        <v>0.18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</row>
    <row r="8" s="1" customFormat="1" spans="1:50">
      <c r="A8" s="4"/>
      <c r="B8" s="5" t="s">
        <v>44</v>
      </c>
      <c r="C8" s="3"/>
      <c r="D8" s="3"/>
      <c r="E8" s="3">
        <v>5383.3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</row>
    <row r="9" s="1" customFormat="1" spans="1:50">
      <c r="A9" s="4" t="s">
        <v>45</v>
      </c>
      <c r="B9" s="5"/>
      <c r="C9" s="3"/>
      <c r="D9" s="3"/>
      <c r="E9" s="3">
        <v>631.56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</row>
    <row r="10" s="1" customFormat="1" spans="1:50">
      <c r="A10" s="4" t="s">
        <v>46</v>
      </c>
      <c r="B10" s="5"/>
      <c r="C10" s="3"/>
      <c r="D10" s="3"/>
      <c r="E10" s="3">
        <v>89</v>
      </c>
      <c r="F10" s="3">
        <v>625.464</v>
      </c>
      <c r="G10" s="3">
        <v>0.3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</row>
    <row r="11" s="1" customFormat="1" spans="1:50">
      <c r="A11" s="4" t="s">
        <v>47</v>
      </c>
      <c r="B11" s="5"/>
      <c r="C11" s="3"/>
      <c r="D11" s="3"/>
      <c r="E11" s="3">
        <v>54.6</v>
      </c>
      <c r="F11" s="3">
        <v>341.64</v>
      </c>
      <c r="G11" s="3">
        <v>0.33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</row>
    <row r="12" s="1" customFormat="1" spans="1:50">
      <c r="A12" s="4" t="s">
        <v>48</v>
      </c>
      <c r="B12" s="5"/>
      <c r="C12" s="3"/>
      <c r="D12" s="3"/>
      <c r="E12" s="3">
        <v>0.8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</row>
    <row r="13" s="1" customFormat="1" spans="1:50">
      <c r="A13" s="4" t="s">
        <v>49</v>
      </c>
      <c r="B13" s="5"/>
      <c r="C13" s="3"/>
      <c r="D13" s="3"/>
      <c r="E13" s="3">
        <v>18.2</v>
      </c>
      <c r="F13" s="3">
        <v>910.8575</v>
      </c>
      <c r="G13" s="3">
        <v>0.26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</row>
    <row r="14" s="1" customFormat="1" spans="8:50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</row>
    <row r="15" s="1" customFormat="1" spans="14:50"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AV40+AV55+AV71+AV87+AV102+BB118+AY134+AY150+BB150+AY165+AG118</f>
        <v>26125398.5124709</v>
      </c>
      <c r="J16" s="7" t="s">
        <v>35</v>
      </c>
      <c r="K16" s="7">
        <f>I16/(10000*1000)</f>
        <v>2.61253985124709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41230803.8609412</v>
      </c>
      <c r="J17" s="7" t="s">
        <v>35</v>
      </c>
      <c r="K17" s="7">
        <f>I17/(10000*1000)</f>
        <v>4.12308038609412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77</v>
      </c>
      <c r="T27" s="15"/>
      <c r="U27" s="15"/>
      <c r="V27" s="15" t="s">
        <v>78</v>
      </c>
      <c r="W27" s="15"/>
      <c r="X27" s="15"/>
      <c r="Y27" s="15" t="s">
        <v>79</v>
      </c>
      <c r="Z27" s="15"/>
      <c r="AA27" s="15"/>
      <c r="AB27" s="15" t="s">
        <v>80</v>
      </c>
      <c r="AC27" s="15"/>
      <c r="AD27" s="15"/>
      <c r="AE27" s="15" t="s">
        <v>81</v>
      </c>
      <c r="AF27" s="15"/>
      <c r="AG27" s="15"/>
      <c r="AH27" s="15" t="s">
        <v>82</v>
      </c>
      <c r="AI27" s="15"/>
      <c r="AJ27" s="15"/>
      <c r="AK27" s="21" t="s">
        <v>83</v>
      </c>
      <c r="AL27" s="22"/>
      <c r="AM27" s="23"/>
      <c r="AN27" s="15" t="s">
        <v>84</v>
      </c>
      <c r="AO27" s="15"/>
      <c r="AP27" s="15"/>
      <c r="AT27" s="2"/>
    </row>
    <row r="28" s="1" customFormat="1" spans="1:47">
      <c r="A28" s="8" t="s">
        <v>40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4" t="s">
        <v>91</v>
      </c>
      <c r="L28" s="14" t="s">
        <v>92</v>
      </c>
      <c r="M28" s="6" t="s">
        <v>93</v>
      </c>
      <c r="N28" s="14" t="s">
        <v>94</v>
      </c>
      <c r="O28" s="6" t="s">
        <v>95</v>
      </c>
      <c r="P28" s="6" t="s">
        <v>96</v>
      </c>
      <c r="Q28" s="14" t="s">
        <v>97</v>
      </c>
      <c r="R28" s="14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4" t="s">
        <v>99</v>
      </c>
      <c r="AO28" s="24" t="s">
        <v>100</v>
      </c>
      <c r="AP28" s="24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1433.9025</v>
      </c>
      <c r="C29" s="9" t="s">
        <v>106</v>
      </c>
      <c r="D29" s="10">
        <v>-7</v>
      </c>
      <c r="E29" s="9"/>
      <c r="F29" s="9"/>
      <c r="G29" s="6">
        <v>1</v>
      </c>
      <c r="H29" s="11">
        <f t="shared" ref="H29:H40" si="0">E30</f>
        <v>-7</v>
      </c>
      <c r="I29" s="11">
        <f t="shared" ref="I29:I40" si="1">H29+273.15</f>
        <v>266.15</v>
      </c>
      <c r="J29" s="11">
        <f t="shared" ref="J29:J40" si="2">EXP(($C$18*(I29-$C$16))/($C$19*I29*$C$16))</f>
        <v>0.00682404760193068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107</v>
      </c>
      <c r="N29" s="6"/>
      <c r="O29" s="11">
        <f>L29</f>
        <v>1.19491875</v>
      </c>
      <c r="P29" s="11">
        <f t="shared" ref="P29:P40" si="5">O29*J29</f>
        <v>0.00815418243043951</v>
      </c>
      <c r="Q29" s="16">
        <f t="shared" ref="Q29:Q40" si="6">P29*$B$31</f>
        <v>0.00195700378330548</v>
      </c>
      <c r="R29" s="11">
        <f t="shared" ref="R29:R40" si="7">L29*$B$31</f>
        <v>0.2867805</v>
      </c>
      <c r="S29" s="17">
        <f t="shared" ref="S29:S40" si="8">Q29/R29</f>
        <v>0.00682404760193068</v>
      </c>
      <c r="T29" s="3">
        <v>0.01</v>
      </c>
      <c r="U29" s="18">
        <f t="shared" ref="U29:U40" si="9">S29*T29</f>
        <v>6.82404760193068e-5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0.0219682404760193</v>
      </c>
      <c r="AR29" s="25">
        <f t="shared" ref="AR29:AR40" si="15">$B$29/12</f>
        <v>119.491875</v>
      </c>
      <c r="AS29" s="1">
        <f t="shared" ref="AS29:AS40" si="16">$B$31</f>
        <v>0.24</v>
      </c>
      <c r="AT29" s="2">
        <f>$E$4/12</f>
        <v>17.4583333333333</v>
      </c>
      <c r="AU29" s="1">
        <f t="shared" ref="AU29:AU40" si="17">AT29*10000*AS29*0.67*AR29*AQ29</f>
        <v>73692.3617739322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-12.1166753930323</v>
      </c>
      <c r="E30" s="13">
        <f t="shared" ref="E30:E41" si="18">D29</f>
        <v>-7</v>
      </c>
      <c r="F30" s="9" t="s">
        <v>107</v>
      </c>
      <c r="G30" s="6">
        <v>2</v>
      </c>
      <c r="H30" s="11">
        <f t="shared" si="0"/>
        <v>-12.1166753930323</v>
      </c>
      <c r="I30" s="11">
        <f t="shared" si="1"/>
        <v>261.033324606968</v>
      </c>
      <c r="J30" s="11">
        <f t="shared" si="2"/>
        <v>0.00333125909059494</v>
      </c>
      <c r="K30" s="11">
        <f t="shared" si="3"/>
        <v>119.491875</v>
      </c>
      <c r="L30" s="11">
        <f t="shared" si="4"/>
        <v>1.19491875</v>
      </c>
      <c r="M30" s="6" t="s">
        <v>107</v>
      </c>
      <c r="N30" s="6"/>
      <c r="O30" s="11">
        <f t="shared" ref="O30:O40" si="19">L30+O29-P29-N30</f>
        <v>2.38168331756956</v>
      </c>
      <c r="P30" s="11">
        <f t="shared" si="5"/>
        <v>0.00793400420257191</v>
      </c>
      <c r="Q30" s="16">
        <f t="shared" si="6"/>
        <v>0.00190416100861726</v>
      </c>
      <c r="R30" s="11">
        <f t="shared" si="7"/>
        <v>0.2867805</v>
      </c>
      <c r="S30" s="17">
        <f t="shared" si="8"/>
        <v>0.00663978551058129</v>
      </c>
      <c r="T30" s="3">
        <v>0.01</v>
      </c>
      <c r="U30" s="18">
        <f t="shared" si="9"/>
        <v>6.63978551058129e-5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0.0219663978551058</v>
      </c>
      <c r="AR30" s="25">
        <f t="shared" si="15"/>
        <v>119.491875</v>
      </c>
      <c r="AS30" s="1">
        <f t="shared" si="16"/>
        <v>0.24</v>
      </c>
      <c r="AT30" s="2">
        <f>$E$4/12</f>
        <v>17.4583333333333</v>
      </c>
      <c r="AU30" s="1">
        <f t="shared" si="17"/>
        <v>73686.1807105413</v>
      </c>
    </row>
    <row r="31" s="1" customFormat="1" spans="1:47">
      <c r="A31" s="6" t="s">
        <v>70</v>
      </c>
      <c r="B31" s="6">
        <f>G4</f>
        <v>0.24</v>
      </c>
      <c r="C31" s="9">
        <v>2</v>
      </c>
      <c r="D31" s="12">
        <v>-6.0068687995</v>
      </c>
      <c r="E31" s="13">
        <f t="shared" si="18"/>
        <v>-12.1166753930323</v>
      </c>
      <c r="F31" s="9" t="s">
        <v>107</v>
      </c>
      <c r="G31" s="6">
        <v>3</v>
      </c>
      <c r="H31" s="11">
        <f t="shared" si="0"/>
        <v>-6.0068687995</v>
      </c>
      <c r="I31" s="11">
        <f t="shared" si="1"/>
        <v>267.1431312005</v>
      </c>
      <c r="J31" s="11">
        <f t="shared" si="2"/>
        <v>0.00781821960582691</v>
      </c>
      <c r="K31" s="11">
        <f t="shared" si="3"/>
        <v>119.491875</v>
      </c>
      <c r="L31" s="11">
        <f t="shared" si="4"/>
        <v>1.19491875</v>
      </c>
      <c r="M31" s="6" t="s">
        <v>107</v>
      </c>
      <c r="N31" s="6"/>
      <c r="O31" s="11">
        <f t="shared" si="19"/>
        <v>3.56866806336699</v>
      </c>
      <c r="P31" s="11">
        <f t="shared" si="5"/>
        <v>0.0279006306197042</v>
      </c>
      <c r="Q31" s="16">
        <f t="shared" si="6"/>
        <v>0.006696151348729</v>
      </c>
      <c r="R31" s="11">
        <f t="shared" si="7"/>
        <v>0.2867805</v>
      </c>
      <c r="S31" s="17">
        <f t="shared" si="8"/>
        <v>0.0233493956134709</v>
      </c>
      <c r="T31" s="3">
        <v>0.01</v>
      </c>
      <c r="U31" s="18">
        <f t="shared" si="9"/>
        <v>0.000233493956134709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0.0221334939561347</v>
      </c>
      <c r="AR31" s="25">
        <f t="shared" si="15"/>
        <v>119.491875</v>
      </c>
      <c r="AS31" s="1">
        <f t="shared" si="16"/>
        <v>0.24</v>
      </c>
      <c r="AT31" s="2">
        <f>$E$4/12</f>
        <v>17.4583333333333</v>
      </c>
      <c r="AU31" s="1">
        <f t="shared" si="17"/>
        <v>74246.7038139494</v>
      </c>
    </row>
    <row r="32" s="1" customFormat="1" spans="1:47">
      <c r="A32" s="6"/>
      <c r="B32" s="6"/>
      <c r="C32" s="9">
        <v>3</v>
      </c>
      <c r="D32" s="12">
        <v>-0.105162373161291</v>
      </c>
      <c r="E32" s="13">
        <f t="shared" si="18"/>
        <v>-6.0068687995</v>
      </c>
      <c r="F32" s="9" t="s">
        <v>107</v>
      </c>
      <c r="G32" s="6">
        <v>4</v>
      </c>
      <c r="H32" s="11">
        <f t="shared" si="0"/>
        <v>-0.105162373161291</v>
      </c>
      <c r="I32" s="11">
        <f t="shared" si="1"/>
        <v>273.044837626839</v>
      </c>
      <c r="J32" s="11">
        <f t="shared" si="2"/>
        <v>0.017188761747831</v>
      </c>
      <c r="K32" s="11">
        <f t="shared" si="3"/>
        <v>119.491875</v>
      </c>
      <c r="L32" s="11">
        <f t="shared" si="4"/>
        <v>1.19491875</v>
      </c>
      <c r="M32" s="6" t="s">
        <v>107</v>
      </c>
      <c r="N32" s="6"/>
      <c r="O32" s="11">
        <f t="shared" si="19"/>
        <v>4.73568618274729</v>
      </c>
      <c r="P32" s="11">
        <f t="shared" si="5"/>
        <v>0.0814005815077382</v>
      </c>
      <c r="Q32" s="16">
        <f t="shared" si="6"/>
        <v>0.0195361395618572</v>
      </c>
      <c r="R32" s="11">
        <f t="shared" si="7"/>
        <v>0.2867805</v>
      </c>
      <c r="S32" s="17">
        <f t="shared" si="8"/>
        <v>0.0681222731735845</v>
      </c>
      <c r="T32" s="3">
        <v>0.01</v>
      </c>
      <c r="U32" s="18">
        <f t="shared" si="9"/>
        <v>0.000681222731735845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0.0225812227317358</v>
      </c>
      <c r="AR32" s="25">
        <f t="shared" si="15"/>
        <v>119.491875</v>
      </c>
      <c r="AS32" s="1">
        <f t="shared" si="16"/>
        <v>0.24</v>
      </c>
      <c r="AT32" s="2">
        <f>$E$4/12</f>
        <v>17.4583333333333</v>
      </c>
      <c r="AU32" s="1">
        <f t="shared" si="17"/>
        <v>75748.6079352292</v>
      </c>
    </row>
    <row r="33" s="1" customFormat="1" spans="1:47">
      <c r="A33" s="6"/>
      <c r="B33" s="6"/>
      <c r="C33" s="9">
        <v>4</v>
      </c>
      <c r="D33" s="12">
        <v>8.6126573662</v>
      </c>
      <c r="E33" s="13">
        <f t="shared" si="18"/>
        <v>-0.105162373161291</v>
      </c>
      <c r="F33" s="9" t="s">
        <v>107</v>
      </c>
      <c r="G33" s="6">
        <v>5</v>
      </c>
      <c r="H33" s="11">
        <f t="shared" si="0"/>
        <v>8.6126573662</v>
      </c>
      <c r="I33" s="11">
        <f t="shared" si="1"/>
        <v>281.7626573662</v>
      </c>
      <c r="J33" s="11">
        <f t="shared" si="2"/>
        <v>0.0518102424965565</v>
      </c>
      <c r="K33" s="11">
        <f t="shared" si="3"/>
        <v>119.491875</v>
      </c>
      <c r="L33" s="11">
        <f t="shared" si="4"/>
        <v>1.19491875</v>
      </c>
      <c r="M33" s="6" t="s">
        <v>109</v>
      </c>
      <c r="N33" s="11">
        <f>(O32-P32)*C24/100</f>
        <v>4.42157132117757</v>
      </c>
      <c r="O33" s="11">
        <f t="shared" si="19"/>
        <v>1.42763303006198</v>
      </c>
      <c r="P33" s="11">
        <f t="shared" si="5"/>
        <v>0.0739660134836048</v>
      </c>
      <c r="Q33" s="16">
        <f t="shared" si="6"/>
        <v>0.0177518432360652</v>
      </c>
      <c r="R33" s="11">
        <f t="shared" si="7"/>
        <v>0.2867805</v>
      </c>
      <c r="S33" s="17">
        <f t="shared" si="8"/>
        <v>0.0619004543058721</v>
      </c>
      <c r="T33" s="3">
        <v>0.01</v>
      </c>
      <c r="U33" s="18">
        <f t="shared" si="9"/>
        <v>0.000619004543058721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0.0300690045430587</v>
      </c>
      <c r="AR33" s="25">
        <f t="shared" si="15"/>
        <v>119.491875</v>
      </c>
      <c r="AS33" s="1">
        <f t="shared" si="16"/>
        <v>0.24</v>
      </c>
      <c r="AT33" s="2">
        <f>$E$4/12</f>
        <v>17.4583333333333</v>
      </c>
      <c r="AU33" s="1">
        <f t="shared" si="17"/>
        <v>100866.337628994</v>
      </c>
    </row>
    <row r="34" s="1" customFormat="1" spans="1:47">
      <c r="A34" s="6"/>
      <c r="B34" s="6"/>
      <c r="C34" s="9">
        <v>5</v>
      </c>
      <c r="D34" s="12">
        <v>15.1109089982581</v>
      </c>
      <c r="E34" s="13">
        <f t="shared" si="18"/>
        <v>8.6126573662</v>
      </c>
      <c r="F34" s="9" t="s">
        <v>109</v>
      </c>
      <c r="G34" s="6">
        <v>6</v>
      </c>
      <c r="H34" s="11">
        <f t="shared" si="0"/>
        <v>15.1109089982581</v>
      </c>
      <c r="I34" s="11">
        <f t="shared" si="1"/>
        <v>288.260908998258</v>
      </c>
      <c r="J34" s="11">
        <f t="shared" si="2"/>
        <v>0.112910784250789</v>
      </c>
      <c r="K34" s="11">
        <f t="shared" si="3"/>
        <v>119.491875</v>
      </c>
      <c r="L34" s="11">
        <f t="shared" si="4"/>
        <v>1.19491875</v>
      </c>
      <c r="M34" s="6" t="s">
        <v>107</v>
      </c>
      <c r="N34" s="6"/>
      <c r="O34" s="11">
        <f t="shared" si="19"/>
        <v>2.54858576657837</v>
      </c>
      <c r="P34" s="11">
        <f t="shared" si="5"/>
        <v>0.287762817634761</v>
      </c>
      <c r="Q34" s="16">
        <f t="shared" si="6"/>
        <v>0.0690630762323427</v>
      </c>
      <c r="R34" s="11">
        <f t="shared" si="7"/>
        <v>0.2867805</v>
      </c>
      <c r="S34" s="17">
        <f t="shared" si="8"/>
        <v>0.240822079019817</v>
      </c>
      <c r="T34" s="3">
        <v>0.01</v>
      </c>
      <c r="U34" s="18">
        <f t="shared" si="9"/>
        <v>0.00240822079019817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0.0318582207901982</v>
      </c>
      <c r="AR34" s="25">
        <f t="shared" si="15"/>
        <v>119.491875</v>
      </c>
      <c r="AS34" s="1">
        <f t="shared" si="16"/>
        <v>0.24</v>
      </c>
      <c r="AT34" s="2">
        <f>$E$4/12</f>
        <v>17.4583333333333</v>
      </c>
      <c r="AU34" s="1">
        <f t="shared" si="17"/>
        <v>106868.255311929</v>
      </c>
    </row>
    <row r="35" s="1" customFormat="1" spans="1:47">
      <c r="A35" s="6"/>
      <c r="B35" s="6"/>
      <c r="C35" s="9">
        <v>6</v>
      </c>
      <c r="D35" s="12">
        <v>18.8582553173333</v>
      </c>
      <c r="E35" s="13">
        <f t="shared" si="18"/>
        <v>15.1109089982581</v>
      </c>
      <c r="F35" s="9" t="s">
        <v>107</v>
      </c>
      <c r="G35" s="6">
        <v>7</v>
      </c>
      <c r="H35" s="11">
        <f t="shared" si="0"/>
        <v>18.8582553173333</v>
      </c>
      <c r="I35" s="11">
        <f t="shared" si="1"/>
        <v>292.008255317333</v>
      </c>
      <c r="J35" s="11">
        <f t="shared" si="2"/>
        <v>0.174176239322777</v>
      </c>
      <c r="K35" s="11">
        <f t="shared" si="3"/>
        <v>119.491875</v>
      </c>
      <c r="L35" s="11">
        <f t="shared" si="4"/>
        <v>1.19491875</v>
      </c>
      <c r="M35" s="6" t="s">
        <v>107</v>
      </c>
      <c r="N35" s="6"/>
      <c r="O35" s="11">
        <f t="shared" si="19"/>
        <v>3.45574169894361</v>
      </c>
      <c r="P35" s="11">
        <f t="shared" si="5"/>
        <v>0.601908093192902</v>
      </c>
      <c r="Q35" s="16">
        <f t="shared" si="6"/>
        <v>0.144457942366296</v>
      </c>
      <c r="R35" s="11">
        <f t="shared" si="7"/>
        <v>0.2867805</v>
      </c>
      <c r="S35" s="17">
        <f t="shared" si="8"/>
        <v>0.503723029865338</v>
      </c>
      <c r="T35" s="3">
        <v>0.01</v>
      </c>
      <c r="U35" s="18">
        <f t="shared" si="9"/>
        <v>0.00503723029865338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0.0344872302986534</v>
      </c>
      <c r="AR35" s="25">
        <f t="shared" si="15"/>
        <v>119.491875</v>
      </c>
      <c r="AS35" s="1">
        <f t="shared" si="16"/>
        <v>0.24</v>
      </c>
      <c r="AT35" s="2">
        <f>$E$4/12</f>
        <v>17.4583333333333</v>
      </c>
      <c r="AU35" s="1">
        <f t="shared" si="17"/>
        <v>115687.255632673</v>
      </c>
    </row>
    <row r="36" s="1" customFormat="1" spans="1:47">
      <c r="A36" s="6"/>
      <c r="B36" s="6"/>
      <c r="C36" s="9">
        <v>7</v>
      </c>
      <c r="D36" s="12">
        <v>21.6005966651613</v>
      </c>
      <c r="E36" s="13">
        <f t="shared" si="18"/>
        <v>18.8582553173333</v>
      </c>
      <c r="F36" s="9" t="s">
        <v>107</v>
      </c>
      <c r="G36" s="6">
        <v>8</v>
      </c>
      <c r="H36" s="11">
        <f t="shared" si="0"/>
        <v>21.6005966651613</v>
      </c>
      <c r="I36" s="11">
        <f t="shared" si="1"/>
        <v>294.750596665161</v>
      </c>
      <c r="J36" s="11">
        <f t="shared" si="2"/>
        <v>0.237531506004095</v>
      </c>
      <c r="K36" s="11">
        <f t="shared" si="3"/>
        <v>119.491875</v>
      </c>
      <c r="L36" s="11">
        <f t="shared" si="4"/>
        <v>1.19491875</v>
      </c>
      <c r="M36" s="6" t="s">
        <v>107</v>
      </c>
      <c r="N36" s="6"/>
      <c r="O36" s="11">
        <f t="shared" si="19"/>
        <v>4.04875235575071</v>
      </c>
      <c r="P36" s="11">
        <f t="shared" si="5"/>
        <v>0.961706244499094</v>
      </c>
      <c r="Q36" s="16">
        <f t="shared" si="6"/>
        <v>0.230809498679783</v>
      </c>
      <c r="R36" s="11">
        <f t="shared" si="7"/>
        <v>0.2867805</v>
      </c>
      <c r="S36" s="17">
        <f t="shared" si="8"/>
        <v>0.804829821692139</v>
      </c>
      <c r="T36" s="3">
        <v>0.01</v>
      </c>
      <c r="U36" s="18">
        <f t="shared" si="9"/>
        <v>0.00804829821692139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0.0374982982169214</v>
      </c>
      <c r="AR36" s="25">
        <f t="shared" si="15"/>
        <v>119.491875</v>
      </c>
      <c r="AS36" s="1">
        <f t="shared" si="16"/>
        <v>0.24</v>
      </c>
      <c r="AT36" s="2">
        <f>$E$4/12</f>
        <v>17.4583333333333</v>
      </c>
      <c r="AU36" s="1">
        <f t="shared" si="17"/>
        <v>125787.869134292</v>
      </c>
    </row>
    <row r="37" s="1" customFormat="1" spans="1:47">
      <c r="A37" s="6"/>
      <c r="B37" s="6"/>
      <c r="C37" s="9">
        <v>8</v>
      </c>
      <c r="D37" s="12">
        <v>18.5308140125806</v>
      </c>
      <c r="E37" s="13">
        <f t="shared" si="18"/>
        <v>21.6005966651613</v>
      </c>
      <c r="F37" s="9" t="s">
        <v>107</v>
      </c>
      <c r="G37" s="6">
        <v>9</v>
      </c>
      <c r="H37" s="11">
        <f t="shared" si="0"/>
        <v>18.5308140125806</v>
      </c>
      <c r="I37" s="11">
        <f t="shared" si="1"/>
        <v>291.680814012581</v>
      </c>
      <c r="J37" s="11">
        <f t="shared" si="2"/>
        <v>0.167776943563295</v>
      </c>
      <c r="K37" s="11">
        <f t="shared" si="3"/>
        <v>119.491875</v>
      </c>
      <c r="L37" s="11">
        <f t="shared" si="4"/>
        <v>1.19491875</v>
      </c>
      <c r="M37" s="6" t="s">
        <v>107</v>
      </c>
      <c r="N37" s="6"/>
      <c r="O37" s="11">
        <f t="shared" si="19"/>
        <v>4.28196486125162</v>
      </c>
      <c r="P37" s="11">
        <f t="shared" si="5"/>
        <v>0.718414976866224</v>
      </c>
      <c r="Q37" s="16">
        <f t="shared" si="6"/>
        <v>0.172419594447894</v>
      </c>
      <c r="R37" s="11">
        <f t="shared" si="7"/>
        <v>0.2867805</v>
      </c>
      <c r="S37" s="17">
        <f t="shared" si="8"/>
        <v>0.601224959325665</v>
      </c>
      <c r="T37" s="3">
        <v>0.01</v>
      </c>
      <c r="U37" s="18">
        <f t="shared" si="9"/>
        <v>0.00601224959325665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0.0354622495932566</v>
      </c>
      <c r="AR37" s="25">
        <f t="shared" si="15"/>
        <v>119.491875</v>
      </c>
      <c r="AS37" s="1">
        <f t="shared" si="16"/>
        <v>0.24</v>
      </c>
      <c r="AT37" s="2">
        <f>$E$4/12</f>
        <v>17.4583333333333</v>
      </c>
      <c r="AU37" s="1">
        <f t="shared" si="17"/>
        <v>118957.953378034</v>
      </c>
    </row>
    <row r="38" s="1" customFormat="1" spans="1:47">
      <c r="A38" s="6"/>
      <c r="B38" s="6"/>
      <c r="C38" s="9">
        <v>9</v>
      </c>
      <c r="D38" s="12">
        <v>14.0769744266</v>
      </c>
      <c r="E38" s="13">
        <f t="shared" si="18"/>
        <v>18.5308140125806</v>
      </c>
      <c r="F38" s="9" t="s">
        <v>107</v>
      </c>
      <c r="G38" s="6">
        <v>10</v>
      </c>
      <c r="H38" s="11">
        <f t="shared" si="0"/>
        <v>14.0769744266</v>
      </c>
      <c r="I38" s="11">
        <f t="shared" si="1"/>
        <v>287.2269744266</v>
      </c>
      <c r="J38" s="11">
        <f t="shared" si="2"/>
        <v>0.0999837817538437</v>
      </c>
      <c r="K38" s="11">
        <f t="shared" si="3"/>
        <v>119.491875</v>
      </c>
      <c r="L38" s="11">
        <f t="shared" si="4"/>
        <v>1.19491875</v>
      </c>
      <c r="M38" s="6" t="s">
        <v>107</v>
      </c>
      <c r="N38" s="6"/>
      <c r="O38" s="11">
        <f t="shared" si="19"/>
        <v>4.75846863438539</v>
      </c>
      <c r="P38" s="11">
        <f t="shared" si="5"/>
        <v>0.4757696894229</v>
      </c>
      <c r="Q38" s="16">
        <f t="shared" si="6"/>
        <v>0.114184725461496</v>
      </c>
      <c r="R38" s="11">
        <f t="shared" si="7"/>
        <v>0.2867805</v>
      </c>
      <c r="S38" s="17">
        <f t="shared" si="8"/>
        <v>0.398160702912144</v>
      </c>
      <c r="T38" s="3">
        <v>0.01</v>
      </c>
      <c r="U38" s="18">
        <f t="shared" si="9"/>
        <v>0.00398160702912144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0.0258816070291214</v>
      </c>
      <c r="AR38" s="25">
        <f t="shared" si="15"/>
        <v>119.491875</v>
      </c>
      <c r="AS38" s="1">
        <f t="shared" si="16"/>
        <v>0.24</v>
      </c>
      <c r="AT38" s="2">
        <f>$E$4/12</f>
        <v>17.4583333333333</v>
      </c>
      <c r="AU38" s="1">
        <f t="shared" si="17"/>
        <v>86819.7319017316</v>
      </c>
    </row>
    <row r="39" s="1" customFormat="1" spans="1:47">
      <c r="A39" s="6"/>
      <c r="B39" s="6"/>
      <c r="C39" s="9">
        <v>10</v>
      </c>
      <c r="D39" s="12">
        <v>5.17444847280645</v>
      </c>
      <c r="E39" s="13">
        <f t="shared" si="18"/>
        <v>14.0769744266</v>
      </c>
      <c r="F39" s="9" t="s">
        <v>107</v>
      </c>
      <c r="G39" s="6">
        <v>11</v>
      </c>
      <c r="H39" s="11">
        <f t="shared" si="0"/>
        <v>5.17444847280645</v>
      </c>
      <c r="I39" s="11">
        <f t="shared" si="1"/>
        <v>278.324448472806</v>
      </c>
      <c r="J39" s="11">
        <f t="shared" si="2"/>
        <v>0.0338081049012591</v>
      </c>
      <c r="K39" s="11">
        <f t="shared" si="3"/>
        <v>119.491875</v>
      </c>
      <c r="L39" s="11">
        <f t="shared" si="4"/>
        <v>1.19491875</v>
      </c>
      <c r="M39" s="6" t="s">
        <v>109</v>
      </c>
      <c r="N39" s="11">
        <f>(O38-P38)*C24/100</f>
        <v>4.06856399771437</v>
      </c>
      <c r="O39" s="11">
        <f t="shared" si="19"/>
        <v>1.40905369724813</v>
      </c>
      <c r="P39" s="11">
        <f t="shared" si="5"/>
        <v>0.0476374352080716</v>
      </c>
      <c r="Q39" s="16">
        <f t="shared" si="6"/>
        <v>0.0114329844499372</v>
      </c>
      <c r="R39" s="11">
        <f t="shared" si="7"/>
        <v>0.2867805</v>
      </c>
      <c r="S39" s="17">
        <f t="shared" si="8"/>
        <v>0.0398666731173744</v>
      </c>
      <c r="T39" s="3">
        <v>0.01</v>
      </c>
      <c r="U39" s="18">
        <f t="shared" si="9"/>
        <v>0.000398666731173744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0.0222986667311737</v>
      </c>
      <c r="AR39" s="25">
        <f t="shared" si="15"/>
        <v>119.491875</v>
      </c>
      <c r="AS39" s="1">
        <f t="shared" si="16"/>
        <v>0.24</v>
      </c>
      <c r="AT39" s="2">
        <f>$E$4/12</f>
        <v>17.4583333333333</v>
      </c>
      <c r="AU39" s="1">
        <f t="shared" si="17"/>
        <v>74800.7751291587</v>
      </c>
    </row>
    <row r="40" s="1" customFormat="1" spans="1:48">
      <c r="A40" s="6"/>
      <c r="B40" s="6"/>
      <c r="C40" s="9">
        <v>11</v>
      </c>
      <c r="D40" s="12">
        <v>-2.4589785854</v>
      </c>
      <c r="E40" s="13">
        <f t="shared" si="18"/>
        <v>5.17444847280645</v>
      </c>
      <c r="F40" s="9" t="s">
        <v>109</v>
      </c>
      <c r="G40" s="6">
        <v>12</v>
      </c>
      <c r="H40" s="11">
        <f t="shared" si="0"/>
        <v>-2.4589785854</v>
      </c>
      <c r="I40" s="11">
        <f t="shared" si="1"/>
        <v>270.6910214146</v>
      </c>
      <c r="J40" s="11">
        <f t="shared" si="2"/>
        <v>0.0126059758138661</v>
      </c>
      <c r="K40" s="11">
        <f t="shared" si="3"/>
        <v>119.491875</v>
      </c>
      <c r="L40" s="11">
        <f t="shared" si="4"/>
        <v>1.19491875</v>
      </c>
      <c r="M40" s="6" t="s">
        <v>107</v>
      </c>
      <c r="N40" s="6"/>
      <c r="O40" s="11">
        <f t="shared" si="19"/>
        <v>2.55633501204005</v>
      </c>
      <c r="P40" s="11">
        <f t="shared" si="5"/>
        <v>0.0322250973339161</v>
      </c>
      <c r="Q40" s="16">
        <f t="shared" si="6"/>
        <v>0.00773402336013986</v>
      </c>
      <c r="R40" s="11">
        <f t="shared" si="7"/>
        <v>0.2867805</v>
      </c>
      <c r="S40" s="17">
        <f t="shared" si="8"/>
        <v>0.026968442276026</v>
      </c>
      <c r="T40" s="3">
        <v>0.01</v>
      </c>
      <c r="U40" s="18">
        <f t="shared" si="9"/>
        <v>0.00026968442276026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0.0221696844227603</v>
      </c>
      <c r="AR40" s="25">
        <f t="shared" si="15"/>
        <v>119.491875</v>
      </c>
      <c r="AS40" s="1">
        <f t="shared" si="16"/>
        <v>0.24</v>
      </c>
      <c r="AT40" s="2">
        <f>$E$4/12</f>
        <v>17.4583333333333</v>
      </c>
      <c r="AU40" s="1">
        <f t="shared" si="17"/>
        <v>74368.1045680175</v>
      </c>
      <c r="AV40" s="1">
        <f>SUM(AU29:AU40)</f>
        <v>1101530.13691848</v>
      </c>
    </row>
    <row r="41" s="1" customFormat="1" spans="1:46">
      <c r="A41" s="6"/>
      <c r="B41" s="6"/>
      <c r="C41" s="9">
        <v>12</v>
      </c>
      <c r="D41" s="12">
        <v>-9.05328866241935</v>
      </c>
      <c r="E41" s="13">
        <f t="shared" si="18"/>
        <v>-2.4589785854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77</v>
      </c>
      <c r="T42" s="15"/>
      <c r="U42" s="15"/>
      <c r="V42" s="15" t="s">
        <v>78</v>
      </c>
      <c r="W42" s="15"/>
      <c r="X42" s="15"/>
      <c r="Y42" s="15" t="s">
        <v>79</v>
      </c>
      <c r="Z42" s="15"/>
      <c r="AA42" s="15"/>
      <c r="AB42" s="15" t="s">
        <v>80</v>
      </c>
      <c r="AC42" s="15"/>
      <c r="AD42" s="15"/>
      <c r="AE42" s="15" t="s">
        <v>81</v>
      </c>
      <c r="AF42" s="15"/>
      <c r="AG42" s="15"/>
      <c r="AH42" s="15" t="s">
        <v>82</v>
      </c>
      <c r="AI42" s="15"/>
      <c r="AJ42" s="15"/>
      <c r="AK42" s="21" t="s">
        <v>83</v>
      </c>
      <c r="AL42" s="22"/>
      <c r="AM42" s="23"/>
      <c r="AN42" s="15" t="s">
        <v>84</v>
      </c>
      <c r="AO42" s="15"/>
      <c r="AP42" s="15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4" t="s">
        <v>91</v>
      </c>
      <c r="L43" s="14" t="s">
        <v>92</v>
      </c>
      <c r="M43" s="6" t="s">
        <v>93</v>
      </c>
      <c r="N43" s="14" t="s">
        <v>94</v>
      </c>
      <c r="O43" s="6" t="s">
        <v>95</v>
      </c>
      <c r="P43" s="6" t="s">
        <v>96</v>
      </c>
      <c r="Q43" s="14" t="s">
        <v>97</v>
      </c>
      <c r="R43" s="14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4" t="s">
        <v>99</v>
      </c>
      <c r="AO43" s="24" t="s">
        <v>100</v>
      </c>
      <c r="AP43" s="24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-7</v>
      </c>
      <c r="E44" s="9"/>
      <c r="F44" s="9"/>
      <c r="G44" s="6">
        <v>1</v>
      </c>
      <c r="H44" s="11">
        <f t="shared" ref="H44:H55" si="20">E45</f>
        <v>-7</v>
      </c>
      <c r="I44" s="11">
        <f t="shared" ref="I44:I55" si="21">H44+273.15</f>
        <v>266.15</v>
      </c>
      <c r="J44" s="11">
        <f t="shared" ref="J44:J55" si="22">EXP(($C$18*(I44-$C$16))/($C$19*I44*$C$16))</f>
        <v>0.00682404760193068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0.00608206321946643</v>
      </c>
      <c r="Q44" s="16">
        <f t="shared" ref="Q44:Q55" si="26">P44*$B$46</f>
        <v>0.000790668218530636</v>
      </c>
      <c r="R44" s="11">
        <f t="shared" ref="R44:R55" si="27">L44*$B$46</f>
        <v>0.115864991666667</v>
      </c>
      <c r="S44" s="17">
        <f t="shared" ref="S44:S55" si="28">Q44/R44</f>
        <v>0.00682404760193067</v>
      </c>
      <c r="T44" s="3">
        <v>0.01</v>
      </c>
      <c r="U44" s="18">
        <f t="shared" ref="U44:U55" si="29">S44*T44</f>
        <v>6.82404760193067e-5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0.0191682404760193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33.1916666666667</v>
      </c>
      <c r="AU44" s="1">
        <f t="shared" ref="AU44:AU55" si="37">AT44*10000*AS44*0.67*AR44*AQ44</f>
        <v>49389.9227625648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-12.1166753930323</v>
      </c>
      <c r="E45" s="13">
        <f t="shared" ref="E45:E56" si="38">D44</f>
        <v>-7</v>
      </c>
      <c r="F45" s="9" t="s">
        <v>107</v>
      </c>
      <c r="G45" s="6">
        <v>2</v>
      </c>
      <c r="H45" s="11">
        <f t="shared" si="20"/>
        <v>-12.1166753930323</v>
      </c>
      <c r="I45" s="11">
        <f t="shared" si="21"/>
        <v>261.033324606968</v>
      </c>
      <c r="J45" s="11">
        <f t="shared" si="22"/>
        <v>0.00333125909059494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1.77645627011387</v>
      </c>
      <c r="P45" s="11">
        <f t="shared" si="25"/>
        <v>0.0059178360988612</v>
      </c>
      <c r="Q45" s="16">
        <f t="shared" si="26"/>
        <v>0.000769318692851956</v>
      </c>
      <c r="R45" s="11">
        <f t="shared" si="27"/>
        <v>0.115864991666667</v>
      </c>
      <c r="S45" s="17">
        <f t="shared" si="28"/>
        <v>0.00663978551058128</v>
      </c>
      <c r="T45" s="3">
        <v>0.01</v>
      </c>
      <c r="U45" s="18">
        <f t="shared" si="29"/>
        <v>6.63978551058128e-5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0.0191663978551058</v>
      </c>
      <c r="AR45" s="25">
        <f t="shared" si="35"/>
        <v>89.1269166666667</v>
      </c>
      <c r="AS45" s="1">
        <f t="shared" si="36"/>
        <v>0.13</v>
      </c>
      <c r="AT45" s="2">
        <f>$E$3/12</f>
        <v>33.1916666666667</v>
      </c>
      <c r="AU45" s="1">
        <f t="shared" si="37"/>
        <v>49385.174966088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-6.0068687995</v>
      </c>
      <c r="E46" s="13">
        <f t="shared" si="38"/>
        <v>-12.1166753930323</v>
      </c>
      <c r="F46" s="9" t="s">
        <v>107</v>
      </c>
      <c r="G46" s="6">
        <v>3</v>
      </c>
      <c r="H46" s="11">
        <f t="shared" si="20"/>
        <v>-6.0068687995</v>
      </c>
      <c r="I46" s="11">
        <f t="shared" si="21"/>
        <v>267.1431312005</v>
      </c>
      <c r="J46" s="11">
        <f t="shared" si="22"/>
        <v>0.00781821960582691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2.66180760068167</v>
      </c>
      <c r="P46" s="11">
        <f t="shared" si="25"/>
        <v>0.0208105963705886</v>
      </c>
      <c r="Q46" s="16">
        <f t="shared" si="26"/>
        <v>0.00270537752817651</v>
      </c>
      <c r="R46" s="11">
        <f t="shared" si="27"/>
        <v>0.115864991666667</v>
      </c>
      <c r="S46" s="17">
        <f t="shared" si="28"/>
        <v>0.0233493956134709</v>
      </c>
      <c r="T46" s="3">
        <v>0.01</v>
      </c>
      <c r="U46" s="18">
        <f t="shared" si="29"/>
        <v>0.000233493956134709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0.0193334939561347</v>
      </c>
      <c r="AR46" s="25">
        <f t="shared" si="35"/>
        <v>89.1269166666667</v>
      </c>
      <c r="AS46" s="1">
        <f t="shared" si="36"/>
        <v>0.13</v>
      </c>
      <c r="AT46" s="2">
        <f>$E$3/12</f>
        <v>33.1916666666667</v>
      </c>
      <c r="AU46" s="1">
        <f t="shared" si="37"/>
        <v>49815.7237967993</v>
      </c>
    </row>
    <row r="47" s="1" customFormat="1" spans="1:47">
      <c r="A47" s="6"/>
      <c r="B47" s="6"/>
      <c r="C47" s="9">
        <v>3</v>
      </c>
      <c r="D47" s="12">
        <v>-0.105162373161291</v>
      </c>
      <c r="E47" s="13">
        <f t="shared" si="38"/>
        <v>-6.0068687995</v>
      </c>
      <c r="F47" s="9" t="s">
        <v>107</v>
      </c>
      <c r="G47" s="6">
        <v>4</v>
      </c>
      <c r="H47" s="11">
        <f t="shared" si="20"/>
        <v>-0.105162373161291</v>
      </c>
      <c r="I47" s="11">
        <f t="shared" si="21"/>
        <v>273.044837626839</v>
      </c>
      <c r="J47" s="11">
        <f t="shared" si="22"/>
        <v>0.017188761747831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3.53226617097775</v>
      </c>
      <c r="P47" s="11">
        <f t="shared" si="25"/>
        <v>0.0607152816428597</v>
      </c>
      <c r="Q47" s="16">
        <f t="shared" si="26"/>
        <v>0.00789298661357176</v>
      </c>
      <c r="R47" s="11">
        <f t="shared" si="27"/>
        <v>0.115864991666667</v>
      </c>
      <c r="S47" s="17">
        <f t="shared" si="28"/>
        <v>0.0681222731735844</v>
      </c>
      <c r="T47" s="3">
        <v>0.01</v>
      </c>
      <c r="U47" s="18">
        <f t="shared" si="29"/>
        <v>0.000681222731735844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0.0197812227317358</v>
      </c>
      <c r="AR47" s="25">
        <f t="shared" si="35"/>
        <v>89.1269166666667</v>
      </c>
      <c r="AS47" s="1">
        <f t="shared" si="36"/>
        <v>0.13</v>
      </c>
      <c r="AT47" s="2">
        <f>$E$3/12</f>
        <v>33.1916666666667</v>
      </c>
      <c r="AU47" s="1">
        <f t="shared" si="37"/>
        <v>50969.3659202474</v>
      </c>
    </row>
    <row r="48" s="1" customFormat="1" spans="1:47">
      <c r="A48" s="6"/>
      <c r="B48" s="6"/>
      <c r="C48" s="9">
        <v>4</v>
      </c>
      <c r="D48" s="12">
        <v>8.6126573662</v>
      </c>
      <c r="E48" s="13">
        <f t="shared" si="38"/>
        <v>-0.105162373161291</v>
      </c>
      <c r="F48" s="9" t="s">
        <v>107</v>
      </c>
      <c r="G48" s="6">
        <v>5</v>
      </c>
      <c r="H48" s="11">
        <f t="shared" si="20"/>
        <v>8.6126573662</v>
      </c>
      <c r="I48" s="11">
        <f t="shared" si="21"/>
        <v>281.7626573662</v>
      </c>
      <c r="J48" s="11">
        <f t="shared" si="22"/>
        <v>0.0518102424965565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3.29797334486815</v>
      </c>
      <c r="O48" s="11">
        <f t="shared" si="39"/>
        <v>1.06484671113341</v>
      </c>
      <c r="P48" s="11">
        <f t="shared" si="25"/>
        <v>0.0551699663254827</v>
      </c>
      <c r="Q48" s="16">
        <f t="shared" si="26"/>
        <v>0.00717209562231275</v>
      </c>
      <c r="R48" s="11">
        <f t="shared" si="27"/>
        <v>0.115864991666667</v>
      </c>
      <c r="S48" s="17">
        <f t="shared" si="28"/>
        <v>0.0619004543058719</v>
      </c>
      <c r="T48" s="3">
        <v>0.01</v>
      </c>
      <c r="U48" s="18">
        <f t="shared" si="29"/>
        <v>0.000619004543058719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0.0286690045430587</v>
      </c>
      <c r="AR48" s="25">
        <f t="shared" si="35"/>
        <v>89.1269166666667</v>
      </c>
      <c r="AS48" s="1">
        <f t="shared" si="36"/>
        <v>0.13</v>
      </c>
      <c r="AT48" s="2">
        <f>$E$3/12</f>
        <v>33.1916666666667</v>
      </c>
      <c r="AU48" s="1">
        <f t="shared" si="37"/>
        <v>73870.1041356793</v>
      </c>
    </row>
    <row r="49" s="1" customFormat="1" spans="1:47">
      <c r="A49" s="6"/>
      <c r="B49" s="6"/>
      <c r="C49" s="9">
        <v>5</v>
      </c>
      <c r="D49" s="12">
        <v>15.1109089982581</v>
      </c>
      <c r="E49" s="13">
        <f t="shared" si="38"/>
        <v>8.6126573662</v>
      </c>
      <c r="F49" s="9" t="s">
        <v>109</v>
      </c>
      <c r="G49" s="6">
        <v>6</v>
      </c>
      <c r="H49" s="11">
        <f t="shared" si="20"/>
        <v>15.1109089982581</v>
      </c>
      <c r="I49" s="11">
        <f t="shared" si="21"/>
        <v>288.260908998258</v>
      </c>
      <c r="J49" s="11">
        <f t="shared" si="22"/>
        <v>0.112910784250789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1.9009459114746</v>
      </c>
      <c r="P49" s="11">
        <f t="shared" si="25"/>
        <v>0.214637293682927</v>
      </c>
      <c r="Q49" s="16">
        <f t="shared" si="26"/>
        <v>0.0279028481787805</v>
      </c>
      <c r="R49" s="11">
        <f t="shared" si="27"/>
        <v>0.115864991666667</v>
      </c>
      <c r="S49" s="17">
        <f t="shared" si="28"/>
        <v>0.240822079019817</v>
      </c>
      <c r="T49" s="3">
        <v>0.01</v>
      </c>
      <c r="U49" s="18">
        <f t="shared" si="29"/>
        <v>0.00240822079019817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0.0304582207901982</v>
      </c>
      <c r="AR49" s="25">
        <f t="shared" si="35"/>
        <v>89.1269166666667</v>
      </c>
      <c r="AS49" s="1">
        <f t="shared" si="36"/>
        <v>0.13</v>
      </c>
      <c r="AT49" s="2">
        <f>$E$3/12</f>
        <v>33.1916666666667</v>
      </c>
      <c r="AU49" s="1">
        <f t="shared" si="37"/>
        <v>78480.2952673222</v>
      </c>
    </row>
    <row r="50" s="1" customFormat="1" spans="1:47">
      <c r="A50" s="6"/>
      <c r="B50" s="6"/>
      <c r="C50" s="9">
        <v>6</v>
      </c>
      <c r="D50" s="12">
        <v>18.8582553173333</v>
      </c>
      <c r="E50" s="13">
        <f t="shared" si="38"/>
        <v>15.1109089982581</v>
      </c>
      <c r="F50" s="9" t="s">
        <v>107</v>
      </c>
      <c r="G50" s="6">
        <v>7</v>
      </c>
      <c r="H50" s="11">
        <f t="shared" si="20"/>
        <v>18.8582553173333</v>
      </c>
      <c r="I50" s="11">
        <f t="shared" si="21"/>
        <v>292.008255317333</v>
      </c>
      <c r="J50" s="11">
        <f t="shared" si="22"/>
        <v>0.174176239322777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2.57757778445834</v>
      </c>
      <c r="P50" s="11">
        <f t="shared" si="25"/>
        <v>0.448952805058888</v>
      </c>
      <c r="Q50" s="16">
        <f t="shared" si="26"/>
        <v>0.0583638646576555</v>
      </c>
      <c r="R50" s="11">
        <f t="shared" si="27"/>
        <v>0.115864991666667</v>
      </c>
      <c r="S50" s="17">
        <f t="shared" si="28"/>
        <v>0.503723029865336</v>
      </c>
      <c r="T50" s="3">
        <v>0.01</v>
      </c>
      <c r="U50" s="18">
        <f t="shared" si="29"/>
        <v>0.00503723029865336</v>
      </c>
      <c r="V50" s="17"/>
      <c r="W50" s="3"/>
      <c r="X50" s="18"/>
      <c r="Y50" s="19">
        <v>0.04</v>
      </c>
      <c r="Z50" s="3">
        <v>0.29</v>
      </c>
      <c r="AA50" s="20">
        <f t="shared" si="30"/>
        <v>0.0116</v>
      </c>
      <c r="AB50" s="3">
        <v>0.015</v>
      </c>
      <c r="AC50" s="3">
        <v>0.28</v>
      </c>
      <c r="AD50" s="20">
        <f t="shared" si="31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0.0330872302986534</v>
      </c>
      <c r="AR50" s="25">
        <f t="shared" si="35"/>
        <v>89.1269166666667</v>
      </c>
      <c r="AS50" s="1">
        <f t="shared" si="36"/>
        <v>0.13</v>
      </c>
      <c r="AT50" s="2">
        <f>$E$3/12</f>
        <v>33.1916666666667</v>
      </c>
      <c r="AU50" s="1">
        <f t="shared" si="37"/>
        <v>85254.3430327964</v>
      </c>
    </row>
    <row r="51" s="1" customFormat="1" spans="1:47">
      <c r="A51" s="6"/>
      <c r="B51" s="6"/>
      <c r="C51" s="9">
        <v>7</v>
      </c>
      <c r="D51" s="12">
        <v>21.6005966651613</v>
      </c>
      <c r="E51" s="13">
        <f t="shared" si="38"/>
        <v>18.8582553173333</v>
      </c>
      <c r="F51" s="9" t="s">
        <v>107</v>
      </c>
      <c r="G51" s="6">
        <v>8</v>
      </c>
      <c r="H51" s="11">
        <f t="shared" si="20"/>
        <v>21.6005966651613</v>
      </c>
      <c r="I51" s="11">
        <f t="shared" si="21"/>
        <v>294.750596665161</v>
      </c>
      <c r="J51" s="11">
        <f t="shared" si="22"/>
        <v>0.237531506004095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3.01989414606611</v>
      </c>
      <c r="P51" s="11">
        <f t="shared" si="25"/>
        <v>0.717320004488035</v>
      </c>
      <c r="Q51" s="16">
        <f t="shared" si="26"/>
        <v>0.0932516005834446</v>
      </c>
      <c r="R51" s="11">
        <f t="shared" si="27"/>
        <v>0.115864991666667</v>
      </c>
      <c r="S51" s="17">
        <f t="shared" si="28"/>
        <v>0.804829821692137</v>
      </c>
      <c r="T51" s="3">
        <v>0.01</v>
      </c>
      <c r="U51" s="18">
        <f t="shared" si="29"/>
        <v>0.00804829821692137</v>
      </c>
      <c r="V51" s="17"/>
      <c r="W51" s="3"/>
      <c r="X51" s="18"/>
      <c r="Y51" s="19">
        <v>0.04</v>
      </c>
      <c r="Z51" s="3">
        <v>0.29</v>
      </c>
      <c r="AA51" s="20">
        <f t="shared" si="30"/>
        <v>0.0116</v>
      </c>
      <c r="AB51" s="3">
        <v>0.015</v>
      </c>
      <c r="AC51" s="3">
        <v>0.28</v>
      </c>
      <c r="AD51" s="20">
        <f t="shared" si="31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0.0360982982169214</v>
      </c>
      <c r="AR51" s="25">
        <f t="shared" si="35"/>
        <v>89.1269166666667</v>
      </c>
      <c r="AS51" s="1">
        <f t="shared" si="36"/>
        <v>0.13</v>
      </c>
      <c r="AT51" s="2">
        <f>$E$3/12</f>
        <v>33.1916666666667</v>
      </c>
      <c r="AU51" s="1">
        <f t="shared" si="37"/>
        <v>93012.8231135398</v>
      </c>
    </row>
    <row r="52" s="1" customFormat="1" spans="1:47">
      <c r="A52" s="6"/>
      <c r="B52" s="6"/>
      <c r="C52" s="9">
        <v>8</v>
      </c>
      <c r="D52" s="12">
        <v>18.5308140125806</v>
      </c>
      <c r="E52" s="13">
        <f t="shared" si="38"/>
        <v>21.6005966651613</v>
      </c>
      <c r="F52" s="9" t="s">
        <v>107</v>
      </c>
      <c r="G52" s="6">
        <v>9</v>
      </c>
      <c r="H52" s="11">
        <f t="shared" si="20"/>
        <v>18.5308140125806</v>
      </c>
      <c r="I52" s="11">
        <f t="shared" si="21"/>
        <v>291.680814012581</v>
      </c>
      <c r="J52" s="11">
        <f t="shared" si="22"/>
        <v>0.167776943563295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3.19384330824475</v>
      </c>
      <c r="P52" s="11">
        <f t="shared" si="25"/>
        <v>0.535853268477386</v>
      </c>
      <c r="Q52" s="16">
        <f t="shared" si="26"/>
        <v>0.0696609249020602</v>
      </c>
      <c r="R52" s="11">
        <f t="shared" si="27"/>
        <v>0.115864991666667</v>
      </c>
      <c r="S52" s="17">
        <f t="shared" si="28"/>
        <v>0.601224959325663</v>
      </c>
      <c r="T52" s="3">
        <v>0.01</v>
      </c>
      <c r="U52" s="18">
        <f t="shared" si="29"/>
        <v>0.00601224959325663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0.0340622495932566</v>
      </c>
      <c r="AR52" s="25">
        <f t="shared" si="35"/>
        <v>89.1269166666667</v>
      </c>
      <c r="AS52" s="1">
        <f t="shared" si="36"/>
        <v>0.13</v>
      </c>
      <c r="AT52" s="2">
        <f>$E$3/12</f>
        <v>33.1916666666667</v>
      </c>
      <c r="AU52" s="1">
        <f t="shared" si="37"/>
        <v>87766.6303610315</v>
      </c>
    </row>
    <row r="53" s="1" customFormat="1" spans="1:47">
      <c r="A53" s="6"/>
      <c r="B53" s="6"/>
      <c r="C53" s="9">
        <v>9</v>
      </c>
      <c r="D53" s="12">
        <v>14.0769744266</v>
      </c>
      <c r="E53" s="13">
        <f t="shared" si="38"/>
        <v>18.5308140125806</v>
      </c>
      <c r="F53" s="9" t="s">
        <v>107</v>
      </c>
      <c r="G53" s="6">
        <v>10</v>
      </c>
      <c r="H53" s="11">
        <f t="shared" si="20"/>
        <v>14.0769744266</v>
      </c>
      <c r="I53" s="11">
        <f t="shared" si="21"/>
        <v>287.2269744266</v>
      </c>
      <c r="J53" s="11">
        <f t="shared" si="22"/>
        <v>0.0999837817538437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3.54925920643403</v>
      </c>
      <c r="P53" s="11">
        <f t="shared" si="25"/>
        <v>0.35486835788392</v>
      </c>
      <c r="Q53" s="16">
        <f t="shared" si="26"/>
        <v>0.0461328865249097</v>
      </c>
      <c r="R53" s="11">
        <f t="shared" si="27"/>
        <v>0.115864991666667</v>
      </c>
      <c r="S53" s="17">
        <f t="shared" si="28"/>
        <v>0.398160702912142</v>
      </c>
      <c r="T53" s="3">
        <v>0.01</v>
      </c>
      <c r="U53" s="18">
        <f t="shared" si="29"/>
        <v>0.00398160702912142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0.0230816070291214</v>
      </c>
      <c r="AR53" s="25">
        <f t="shared" si="35"/>
        <v>89.1269166666667</v>
      </c>
      <c r="AS53" s="1">
        <f t="shared" si="36"/>
        <v>0.13</v>
      </c>
      <c r="AT53" s="2">
        <f>$E$3/12</f>
        <v>33.1916666666667</v>
      </c>
      <c r="AU53" s="1">
        <f t="shared" si="37"/>
        <v>59473.314195447</v>
      </c>
    </row>
    <row r="54" s="1" customFormat="1" spans="1:47">
      <c r="A54" s="6"/>
      <c r="B54" s="6"/>
      <c r="C54" s="9">
        <v>10</v>
      </c>
      <c r="D54" s="12">
        <v>5.17444847280645</v>
      </c>
      <c r="E54" s="13">
        <f t="shared" si="38"/>
        <v>14.0769744266</v>
      </c>
      <c r="F54" s="9" t="s">
        <v>107</v>
      </c>
      <c r="G54" s="6">
        <v>11</v>
      </c>
      <c r="H54" s="11">
        <f t="shared" si="20"/>
        <v>5.17444847280645</v>
      </c>
      <c r="I54" s="11">
        <f t="shared" si="21"/>
        <v>278.324448472806</v>
      </c>
      <c r="J54" s="11">
        <f t="shared" si="22"/>
        <v>0.0338081049012591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3.0346713061226</v>
      </c>
      <c r="O54" s="11">
        <f t="shared" si="39"/>
        <v>1.05098870909417</v>
      </c>
      <c r="P54" s="11">
        <f t="shared" si="25"/>
        <v>0.0355319365270947</v>
      </c>
      <c r="Q54" s="16">
        <f t="shared" si="26"/>
        <v>0.00461915174852231</v>
      </c>
      <c r="R54" s="11">
        <f t="shared" si="27"/>
        <v>0.115864991666667</v>
      </c>
      <c r="S54" s="17">
        <f t="shared" si="28"/>
        <v>0.0398666731173743</v>
      </c>
      <c r="T54" s="3">
        <v>0.01</v>
      </c>
      <c r="U54" s="18">
        <f t="shared" si="29"/>
        <v>0.000398666731173743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0.0194986667311737</v>
      </c>
      <c r="AR54" s="25">
        <f t="shared" si="35"/>
        <v>89.1269166666667</v>
      </c>
      <c r="AS54" s="1">
        <f t="shared" si="36"/>
        <v>0.13</v>
      </c>
      <c r="AT54" s="2">
        <f>$E$3/12</f>
        <v>33.1916666666667</v>
      </c>
      <c r="AU54" s="1">
        <f t="shared" si="37"/>
        <v>50241.3168819791</v>
      </c>
    </row>
    <row r="55" s="1" customFormat="1" spans="1:48">
      <c r="A55" s="6"/>
      <c r="B55" s="6"/>
      <c r="C55" s="9">
        <v>11</v>
      </c>
      <c r="D55" s="12">
        <v>-2.4589785854</v>
      </c>
      <c r="E55" s="13">
        <f t="shared" si="38"/>
        <v>5.17444847280645</v>
      </c>
      <c r="F55" s="9" t="s">
        <v>109</v>
      </c>
      <c r="G55" s="6">
        <v>12</v>
      </c>
      <c r="H55" s="11">
        <f t="shared" si="20"/>
        <v>-2.4589785854</v>
      </c>
      <c r="I55" s="11">
        <f t="shared" si="21"/>
        <v>270.6910214146</v>
      </c>
      <c r="J55" s="11">
        <f t="shared" si="22"/>
        <v>0.0126059758138661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1.90672593923375</v>
      </c>
      <c r="P55" s="11">
        <f t="shared" si="25"/>
        <v>0.0240361410736518</v>
      </c>
      <c r="Q55" s="16">
        <f t="shared" si="26"/>
        <v>0.00312469833957473</v>
      </c>
      <c r="R55" s="11">
        <f t="shared" si="27"/>
        <v>0.115864991666667</v>
      </c>
      <c r="S55" s="17">
        <f t="shared" si="28"/>
        <v>0.0269684422760259</v>
      </c>
      <c r="T55" s="3">
        <v>0.01</v>
      </c>
      <c r="U55" s="18">
        <f t="shared" si="29"/>
        <v>0.000269684422760259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0.0193696844227603</v>
      </c>
      <c r="AR55" s="25">
        <f t="shared" si="35"/>
        <v>89.1269166666667</v>
      </c>
      <c r="AS55" s="1">
        <f t="shared" si="36"/>
        <v>0.13</v>
      </c>
      <c r="AT55" s="2">
        <f>$E$3/12</f>
        <v>33.1916666666667</v>
      </c>
      <c r="AU55" s="1">
        <f t="shared" si="37"/>
        <v>49908.9741060081</v>
      </c>
      <c r="AV55" s="1">
        <f>SUM(AU44:AU55)</f>
        <v>777567.988539503</v>
      </c>
    </row>
    <row r="56" s="1" customFormat="1" spans="1:46">
      <c r="A56" s="6"/>
      <c r="B56" s="6"/>
      <c r="C56" s="9">
        <v>12</v>
      </c>
      <c r="D56" s="12">
        <v>-9.05328866241935</v>
      </c>
      <c r="E56" s="13">
        <f t="shared" si="38"/>
        <v>-2.4589785854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77</v>
      </c>
      <c r="T58" s="15"/>
      <c r="U58" s="15"/>
      <c r="V58" s="15" t="s">
        <v>78</v>
      </c>
      <c r="W58" s="15"/>
      <c r="X58" s="15"/>
      <c r="Y58" s="15" t="s">
        <v>79</v>
      </c>
      <c r="Z58" s="15"/>
      <c r="AA58" s="15"/>
      <c r="AB58" s="15" t="s">
        <v>80</v>
      </c>
      <c r="AC58" s="15"/>
      <c r="AD58" s="15"/>
      <c r="AE58" s="15" t="s">
        <v>81</v>
      </c>
      <c r="AF58" s="15"/>
      <c r="AG58" s="15"/>
      <c r="AH58" s="15" t="s">
        <v>82</v>
      </c>
      <c r="AI58" s="15"/>
      <c r="AJ58" s="15"/>
      <c r="AK58" s="21" t="s">
        <v>83</v>
      </c>
      <c r="AL58" s="22"/>
      <c r="AM58" s="23"/>
      <c r="AN58" s="15" t="s">
        <v>84</v>
      </c>
      <c r="AO58" s="15"/>
      <c r="AP58" s="15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4" t="s">
        <v>91</v>
      </c>
      <c r="L59" s="14" t="s">
        <v>92</v>
      </c>
      <c r="M59" s="6" t="s">
        <v>93</v>
      </c>
      <c r="N59" s="14" t="s">
        <v>94</v>
      </c>
      <c r="O59" s="6" t="s">
        <v>95</v>
      </c>
      <c r="P59" s="6" t="s">
        <v>96</v>
      </c>
      <c r="Q59" s="14" t="s">
        <v>97</v>
      </c>
      <c r="R59" s="14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4" t="s">
        <v>99</v>
      </c>
      <c r="AO59" s="24" t="s">
        <v>100</v>
      </c>
      <c r="AP59" s="24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-7</v>
      </c>
      <c r="E60" s="9"/>
      <c r="F60" s="9"/>
      <c r="G60" s="6">
        <v>1</v>
      </c>
      <c r="H60" s="11">
        <f t="shared" ref="H60:H71" si="40">E61</f>
        <v>-7</v>
      </c>
      <c r="I60" s="11">
        <f t="shared" ref="I60:I71" si="41">H60+273.15</f>
        <v>266.15</v>
      </c>
      <c r="J60" s="11">
        <f t="shared" ref="J60:J71" si="42">EXP(($C$18*(I60-$C$16))/($C$19*I60*$C$16))</f>
        <v>0.00682404760193068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0.00941513847638376</v>
      </c>
      <c r="Q60" s="16">
        <f t="shared" ref="Q60:Q71" si="46">P60*$B$62</f>
        <v>0.000941513847638376</v>
      </c>
      <c r="R60" s="11">
        <f t="shared" ref="R60:R71" si="47">L60*$B$62</f>
        <v>0.13797</v>
      </c>
      <c r="S60" s="17">
        <f t="shared" ref="S60:S71" si="48">Q60/R60</f>
        <v>0.00682404760193068</v>
      </c>
      <c r="T60" s="3">
        <v>0.01</v>
      </c>
      <c r="U60" s="18">
        <f t="shared" ref="U60:U71" si="49">S60*T60</f>
        <v>6.82404760193068e-5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0.0123682404760193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4.875</v>
      </c>
      <c r="AU60" s="1">
        <f t="shared" ref="AU60:AU71" si="57">AT60*10000*AS60*0.67*AR60*AQ60</f>
        <v>5573.67969979849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-12.1166753930323</v>
      </c>
      <c r="E61" s="13">
        <f t="shared" ref="E61:E72" si="58">D60</f>
        <v>-7</v>
      </c>
      <c r="F61" s="9" t="s">
        <v>107</v>
      </c>
      <c r="G61" s="6">
        <v>2</v>
      </c>
      <c r="H61" s="11">
        <f t="shared" si="40"/>
        <v>-12.1166753930323</v>
      </c>
      <c r="I61" s="11">
        <f t="shared" si="41"/>
        <v>261.033324606968</v>
      </c>
      <c r="J61" s="11">
        <f t="shared" si="42"/>
        <v>0.00333125909059494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2.74998486152362</v>
      </c>
      <c r="P61" s="11">
        <f t="shared" si="45"/>
        <v>0.00916091206894901</v>
      </c>
      <c r="Q61" s="16">
        <f t="shared" si="46"/>
        <v>0.000916091206894901</v>
      </c>
      <c r="R61" s="11">
        <f t="shared" si="47"/>
        <v>0.13797</v>
      </c>
      <c r="S61" s="17">
        <f t="shared" si="48"/>
        <v>0.00663978551058129</v>
      </c>
      <c r="T61" s="3">
        <v>0.01</v>
      </c>
      <c r="U61" s="18">
        <f t="shared" si="49"/>
        <v>6.63978551058129e-5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0.0123663978551058</v>
      </c>
      <c r="AR61" s="25">
        <f t="shared" si="55"/>
        <v>137.97</v>
      </c>
      <c r="AS61" s="1">
        <f t="shared" si="56"/>
        <v>0.1</v>
      </c>
      <c r="AT61" s="2">
        <f>$E$5/12</f>
        <v>4.875</v>
      </c>
      <c r="AU61" s="1">
        <f t="shared" si="57"/>
        <v>5572.84933279521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-6.0068687995</v>
      </c>
      <c r="E62" s="13">
        <f t="shared" si="58"/>
        <v>-12.1166753930323</v>
      </c>
      <c r="F62" s="9" t="s">
        <v>107</v>
      </c>
      <c r="G62" s="6">
        <v>3</v>
      </c>
      <c r="H62" s="11">
        <f t="shared" si="40"/>
        <v>-6.0068687995</v>
      </c>
      <c r="I62" s="11">
        <f t="shared" si="41"/>
        <v>267.1431312005</v>
      </c>
      <c r="J62" s="11">
        <f t="shared" si="42"/>
        <v>0.00781821960582691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4.12052394945467</v>
      </c>
      <c r="P62" s="11">
        <f t="shared" si="45"/>
        <v>0.0322151611279058</v>
      </c>
      <c r="Q62" s="16">
        <f t="shared" si="46"/>
        <v>0.00322151611279058</v>
      </c>
      <c r="R62" s="11">
        <f t="shared" si="47"/>
        <v>0.13797</v>
      </c>
      <c r="S62" s="17">
        <f t="shared" si="48"/>
        <v>0.0233493956134709</v>
      </c>
      <c r="T62" s="3">
        <v>0.01</v>
      </c>
      <c r="U62" s="18">
        <f t="shared" si="49"/>
        <v>0.000233493956134709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0.0125334939561347</v>
      </c>
      <c r="AR62" s="25">
        <f t="shared" si="55"/>
        <v>137.97</v>
      </c>
      <c r="AS62" s="1">
        <f t="shared" si="56"/>
        <v>0.1</v>
      </c>
      <c r="AT62" s="2">
        <f>$E$5/12</f>
        <v>4.875</v>
      </c>
      <c r="AU62" s="1">
        <f t="shared" si="57"/>
        <v>5648.15027378402</v>
      </c>
    </row>
    <row r="63" s="1" customFormat="1" spans="1:47">
      <c r="A63" s="6"/>
      <c r="B63" s="6"/>
      <c r="C63" s="9">
        <v>3</v>
      </c>
      <c r="D63" s="12">
        <v>-0.105162373161291</v>
      </c>
      <c r="E63" s="13">
        <f t="shared" si="58"/>
        <v>-6.0068687995</v>
      </c>
      <c r="F63" s="9" t="s">
        <v>107</v>
      </c>
      <c r="G63" s="6">
        <v>4</v>
      </c>
      <c r="H63" s="11">
        <f t="shared" si="40"/>
        <v>-0.105162373161291</v>
      </c>
      <c r="I63" s="11">
        <f t="shared" si="41"/>
        <v>273.044837626839</v>
      </c>
      <c r="J63" s="11">
        <f t="shared" si="42"/>
        <v>0.017188761747831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5.46800878832676</v>
      </c>
      <c r="P63" s="11">
        <f t="shared" si="45"/>
        <v>0.0939883002975946</v>
      </c>
      <c r="Q63" s="16">
        <f t="shared" si="46"/>
        <v>0.00939883002975946</v>
      </c>
      <c r="R63" s="11">
        <f t="shared" si="47"/>
        <v>0.13797</v>
      </c>
      <c r="S63" s="17">
        <f t="shared" si="48"/>
        <v>0.0681222731735845</v>
      </c>
      <c r="T63" s="3">
        <v>0.01</v>
      </c>
      <c r="U63" s="18">
        <f t="shared" si="49"/>
        <v>0.000681222731735845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0.0129812227317358</v>
      </c>
      <c r="AR63" s="25">
        <f t="shared" si="55"/>
        <v>137.97</v>
      </c>
      <c r="AS63" s="1">
        <f t="shared" si="56"/>
        <v>0.1</v>
      </c>
      <c r="AT63" s="2">
        <f>$E$5/12</f>
        <v>4.875</v>
      </c>
      <c r="AU63" s="1">
        <f t="shared" si="57"/>
        <v>5849.91678959702</v>
      </c>
    </row>
    <row r="64" s="1" customFormat="1" spans="1:47">
      <c r="A64" s="6"/>
      <c r="B64" s="6"/>
      <c r="C64" s="9">
        <v>4</v>
      </c>
      <c r="D64" s="12">
        <v>8.6126573662</v>
      </c>
      <c r="E64" s="13">
        <f t="shared" si="58"/>
        <v>-0.105162373161291</v>
      </c>
      <c r="F64" s="9" t="s">
        <v>107</v>
      </c>
      <c r="G64" s="6">
        <v>5</v>
      </c>
      <c r="H64" s="11">
        <f t="shared" si="40"/>
        <v>8.6126573662</v>
      </c>
      <c r="I64" s="11">
        <f t="shared" si="41"/>
        <v>281.7626573662</v>
      </c>
      <c r="J64" s="11">
        <f t="shared" si="42"/>
        <v>0.0518102424965565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5.10531946362771</v>
      </c>
      <c r="O64" s="11">
        <f t="shared" si="59"/>
        <v>1.64840102440146</v>
      </c>
      <c r="P64" s="11">
        <f t="shared" si="45"/>
        <v>0.0854040568058117</v>
      </c>
      <c r="Q64" s="16">
        <f t="shared" si="46"/>
        <v>0.00854040568058117</v>
      </c>
      <c r="R64" s="11">
        <f t="shared" si="47"/>
        <v>0.13797</v>
      </c>
      <c r="S64" s="17">
        <f t="shared" si="48"/>
        <v>0.0619004543058721</v>
      </c>
      <c r="T64" s="3">
        <v>0.01</v>
      </c>
      <c r="U64" s="18">
        <f t="shared" si="49"/>
        <v>0.000619004543058721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0.0186690045430587</v>
      </c>
      <c r="AR64" s="25">
        <f t="shared" si="55"/>
        <v>137.97</v>
      </c>
      <c r="AS64" s="1">
        <f t="shared" si="56"/>
        <v>0.1</v>
      </c>
      <c r="AT64" s="2">
        <f>$E$5/12</f>
        <v>4.875</v>
      </c>
      <c r="AU64" s="1">
        <f t="shared" si="57"/>
        <v>8413.08445116698</v>
      </c>
    </row>
    <row r="65" s="1" customFormat="1" spans="1:47">
      <c r="A65" s="6"/>
      <c r="B65" s="6"/>
      <c r="C65" s="9">
        <v>5</v>
      </c>
      <c r="D65" s="12">
        <v>15.1109089982581</v>
      </c>
      <c r="E65" s="13">
        <f t="shared" si="58"/>
        <v>8.6126573662</v>
      </c>
      <c r="F65" s="9" t="s">
        <v>109</v>
      </c>
      <c r="G65" s="6">
        <v>6</v>
      </c>
      <c r="H65" s="11">
        <f t="shared" si="40"/>
        <v>15.1109089982581</v>
      </c>
      <c r="I65" s="11">
        <f t="shared" si="41"/>
        <v>288.260908998258</v>
      </c>
      <c r="J65" s="11">
        <f t="shared" si="42"/>
        <v>0.112910784250789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2.94269696759565</v>
      </c>
      <c r="P65" s="11">
        <f t="shared" si="45"/>
        <v>0.332262222423642</v>
      </c>
      <c r="Q65" s="16">
        <f t="shared" si="46"/>
        <v>0.0332262222423642</v>
      </c>
      <c r="R65" s="11">
        <f t="shared" si="47"/>
        <v>0.13797</v>
      </c>
      <c r="S65" s="17">
        <f t="shared" si="48"/>
        <v>0.240822079019817</v>
      </c>
      <c r="T65" s="3">
        <v>0.01</v>
      </c>
      <c r="U65" s="18">
        <f t="shared" si="49"/>
        <v>0.00240822079019817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0.0204582207901982</v>
      </c>
      <c r="AR65" s="25">
        <f t="shared" si="55"/>
        <v>137.97</v>
      </c>
      <c r="AS65" s="1">
        <f t="shared" si="56"/>
        <v>0.1</v>
      </c>
      <c r="AT65" s="2">
        <f>$E$5/12</f>
        <v>4.875</v>
      </c>
      <c r="AU65" s="1">
        <f t="shared" si="57"/>
        <v>9219.38493461622</v>
      </c>
    </row>
    <row r="66" s="1" customFormat="1" spans="1:47">
      <c r="A66" s="6"/>
      <c r="B66" s="6"/>
      <c r="C66" s="9">
        <v>6</v>
      </c>
      <c r="D66" s="12">
        <v>18.8582553173333</v>
      </c>
      <c r="E66" s="13">
        <f t="shared" si="58"/>
        <v>15.1109089982581</v>
      </c>
      <c r="F66" s="9" t="s">
        <v>107</v>
      </c>
      <c r="G66" s="6">
        <v>7</v>
      </c>
      <c r="H66" s="11">
        <f t="shared" si="40"/>
        <v>18.8582553173333</v>
      </c>
      <c r="I66" s="11">
        <f t="shared" si="41"/>
        <v>292.008255317333</v>
      </c>
      <c r="J66" s="11">
        <f t="shared" si="42"/>
        <v>0.174176239322777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3.990134745172</v>
      </c>
      <c r="P66" s="11">
        <f t="shared" si="45"/>
        <v>0.694986664305206</v>
      </c>
      <c r="Q66" s="16">
        <f t="shared" si="46"/>
        <v>0.0694986664305206</v>
      </c>
      <c r="R66" s="11">
        <f t="shared" si="47"/>
        <v>0.13797</v>
      </c>
      <c r="S66" s="17">
        <f t="shared" si="48"/>
        <v>0.503723029865337</v>
      </c>
      <c r="T66" s="3">
        <v>0.01</v>
      </c>
      <c r="U66" s="18">
        <f t="shared" si="49"/>
        <v>0.00503723029865337</v>
      </c>
      <c r="V66" s="17"/>
      <c r="W66" s="3"/>
      <c r="X66" s="18"/>
      <c r="Y66" s="19">
        <v>0.04</v>
      </c>
      <c r="Z66" s="3">
        <v>0.06</v>
      </c>
      <c r="AA66" s="20">
        <f t="shared" si="50"/>
        <v>0.0024</v>
      </c>
      <c r="AB66" s="3">
        <v>0.015</v>
      </c>
      <c r="AC66" s="3">
        <v>0.63</v>
      </c>
      <c r="AD66" s="20">
        <f t="shared" si="51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0.0230872302986534</v>
      </c>
      <c r="AR66" s="25">
        <f t="shared" si="55"/>
        <v>137.97</v>
      </c>
      <c r="AS66" s="1">
        <f t="shared" si="56"/>
        <v>0.1</v>
      </c>
      <c r="AT66" s="2">
        <f>$E$5/12</f>
        <v>4.875</v>
      </c>
      <c r="AU66" s="1">
        <f t="shared" si="57"/>
        <v>10404.1336429119</v>
      </c>
    </row>
    <row r="67" s="1" customFormat="1" spans="1:47">
      <c r="A67" s="6"/>
      <c r="B67" s="6"/>
      <c r="C67" s="9">
        <v>7</v>
      </c>
      <c r="D67" s="12">
        <v>21.6005966651613</v>
      </c>
      <c r="E67" s="13">
        <f t="shared" si="58"/>
        <v>18.8582553173333</v>
      </c>
      <c r="F67" s="9" t="s">
        <v>107</v>
      </c>
      <c r="G67" s="6">
        <v>8</v>
      </c>
      <c r="H67" s="11">
        <f t="shared" si="40"/>
        <v>21.6005966651613</v>
      </c>
      <c r="I67" s="11">
        <f t="shared" si="41"/>
        <v>294.750596665161</v>
      </c>
      <c r="J67" s="11">
        <f t="shared" si="42"/>
        <v>0.237531506004095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4.6748480808668</v>
      </c>
      <c r="P67" s="11">
        <f t="shared" si="45"/>
        <v>1.11042370498864</v>
      </c>
      <c r="Q67" s="16">
        <f t="shared" si="46"/>
        <v>0.111042370498864</v>
      </c>
      <c r="R67" s="11">
        <f t="shared" si="47"/>
        <v>0.13797</v>
      </c>
      <c r="S67" s="17">
        <f t="shared" si="48"/>
        <v>0.804829821692139</v>
      </c>
      <c r="T67" s="3">
        <v>0.01</v>
      </c>
      <c r="U67" s="18">
        <f t="shared" si="49"/>
        <v>0.00804829821692139</v>
      </c>
      <c r="V67" s="17"/>
      <c r="W67" s="3"/>
      <c r="X67" s="18"/>
      <c r="Y67" s="19">
        <v>0.04</v>
      </c>
      <c r="Z67" s="3">
        <v>0.06</v>
      </c>
      <c r="AA67" s="20">
        <f t="shared" si="50"/>
        <v>0.0024</v>
      </c>
      <c r="AB67" s="3">
        <v>0.015</v>
      </c>
      <c r="AC67" s="3">
        <v>0.63</v>
      </c>
      <c r="AD67" s="20">
        <f t="shared" si="51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0.0260982982169214</v>
      </c>
      <c r="AR67" s="25">
        <f t="shared" si="55"/>
        <v>137.97</v>
      </c>
      <c r="AS67" s="1">
        <f t="shared" si="56"/>
        <v>0.1</v>
      </c>
      <c r="AT67" s="2">
        <f>$E$5/12</f>
        <v>4.875</v>
      </c>
      <c r="AU67" s="1">
        <f t="shared" si="57"/>
        <v>11761.0548770442</v>
      </c>
    </row>
    <row r="68" s="1" customFormat="1" spans="1:47">
      <c r="A68" s="6"/>
      <c r="B68" s="6"/>
      <c r="C68" s="9">
        <v>8</v>
      </c>
      <c r="D68" s="12">
        <v>18.5308140125806</v>
      </c>
      <c r="E68" s="13">
        <f t="shared" si="58"/>
        <v>21.6005966651613</v>
      </c>
      <c r="F68" s="9" t="s">
        <v>107</v>
      </c>
      <c r="G68" s="6">
        <v>9</v>
      </c>
      <c r="H68" s="11">
        <f t="shared" si="40"/>
        <v>18.5308140125806</v>
      </c>
      <c r="I68" s="11">
        <f t="shared" si="41"/>
        <v>291.680814012581</v>
      </c>
      <c r="J68" s="11">
        <f t="shared" si="42"/>
        <v>0.167776943563295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4.94412437587815</v>
      </c>
      <c r="P68" s="11">
        <f t="shared" si="45"/>
        <v>0.829510076381619</v>
      </c>
      <c r="Q68" s="16">
        <f t="shared" si="46"/>
        <v>0.0829510076381619</v>
      </c>
      <c r="R68" s="11">
        <f t="shared" si="47"/>
        <v>0.13797</v>
      </c>
      <c r="S68" s="17">
        <f t="shared" si="48"/>
        <v>0.601224959325664</v>
      </c>
      <c r="T68" s="3">
        <v>0.01</v>
      </c>
      <c r="U68" s="18">
        <f t="shared" si="49"/>
        <v>0.00601224959325664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0.0240622495932566</v>
      </c>
      <c r="AR68" s="25">
        <f t="shared" si="55"/>
        <v>137.97</v>
      </c>
      <c r="AS68" s="1">
        <f t="shared" si="56"/>
        <v>0.1</v>
      </c>
      <c r="AT68" s="2">
        <f>$E$5/12</f>
        <v>4.875</v>
      </c>
      <c r="AU68" s="1">
        <f t="shared" si="57"/>
        <v>10843.5207376065</v>
      </c>
    </row>
    <row r="69" s="1" customFormat="1" spans="1:47">
      <c r="A69" s="6"/>
      <c r="B69" s="6"/>
      <c r="C69" s="9">
        <v>9</v>
      </c>
      <c r="D69" s="12">
        <v>14.0769744266</v>
      </c>
      <c r="E69" s="13">
        <f t="shared" si="58"/>
        <v>18.5308140125806</v>
      </c>
      <c r="F69" s="9" t="s">
        <v>107</v>
      </c>
      <c r="G69" s="6">
        <v>10</v>
      </c>
      <c r="H69" s="11">
        <f t="shared" si="40"/>
        <v>14.0769744266</v>
      </c>
      <c r="I69" s="11">
        <f t="shared" si="41"/>
        <v>287.2269744266</v>
      </c>
      <c r="J69" s="11">
        <f t="shared" si="42"/>
        <v>0.0999837817538437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5.49431429949653</v>
      </c>
      <c r="P69" s="11">
        <f t="shared" si="45"/>
        <v>0.549342321807884</v>
      </c>
      <c r="Q69" s="16">
        <f t="shared" si="46"/>
        <v>0.0549342321807884</v>
      </c>
      <c r="R69" s="11">
        <f t="shared" si="47"/>
        <v>0.13797</v>
      </c>
      <c r="S69" s="17">
        <f t="shared" si="48"/>
        <v>0.398160702912143</v>
      </c>
      <c r="T69" s="3">
        <v>0.01</v>
      </c>
      <c r="U69" s="18">
        <f t="shared" si="49"/>
        <v>0.00398160702912143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0.0162816070291214</v>
      </c>
      <c r="AR69" s="25">
        <f t="shared" si="55"/>
        <v>137.97</v>
      </c>
      <c r="AS69" s="1">
        <f t="shared" si="56"/>
        <v>0.1</v>
      </c>
      <c r="AT69" s="2">
        <f>$E$5/12</f>
        <v>4.875</v>
      </c>
      <c r="AU69" s="1">
        <f t="shared" si="57"/>
        <v>7337.216862355</v>
      </c>
    </row>
    <row r="70" s="1" customFormat="1" spans="1:47">
      <c r="A70" s="6"/>
      <c r="B70" s="6"/>
      <c r="C70" s="9">
        <v>10</v>
      </c>
      <c r="D70" s="12">
        <v>5.17444847280645</v>
      </c>
      <c r="E70" s="13">
        <f t="shared" si="58"/>
        <v>14.0769744266</v>
      </c>
      <c r="F70" s="9" t="s">
        <v>107</v>
      </c>
      <c r="G70" s="6">
        <v>11</v>
      </c>
      <c r="H70" s="11">
        <f t="shared" si="40"/>
        <v>5.17444847280645</v>
      </c>
      <c r="I70" s="11">
        <f t="shared" si="41"/>
        <v>278.324448472806</v>
      </c>
      <c r="J70" s="11">
        <f t="shared" si="42"/>
        <v>0.0338081049012591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4.69772337880422</v>
      </c>
      <c r="O70" s="11">
        <f t="shared" si="59"/>
        <v>1.62694859888443</v>
      </c>
      <c r="P70" s="11">
        <f t="shared" si="45"/>
        <v>0.0550040489000415</v>
      </c>
      <c r="Q70" s="16">
        <f t="shared" si="46"/>
        <v>0.00550040489000415</v>
      </c>
      <c r="R70" s="11">
        <f t="shared" si="47"/>
        <v>0.13797</v>
      </c>
      <c r="S70" s="17">
        <f t="shared" si="48"/>
        <v>0.0398666731173744</v>
      </c>
      <c r="T70" s="3">
        <v>0.01</v>
      </c>
      <c r="U70" s="18">
        <f t="shared" si="49"/>
        <v>0.000398666731173744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0.0126986667311737</v>
      </c>
      <c r="AR70" s="25">
        <f t="shared" si="55"/>
        <v>137.97</v>
      </c>
      <c r="AS70" s="1">
        <f t="shared" si="56"/>
        <v>0.1</v>
      </c>
      <c r="AT70" s="2">
        <f>$E$5/12</f>
        <v>4.875</v>
      </c>
      <c r="AU70" s="1">
        <f t="shared" si="57"/>
        <v>5722.58447846976</v>
      </c>
    </row>
    <row r="71" s="1" customFormat="1" spans="1:48">
      <c r="A71" s="6"/>
      <c r="B71" s="6"/>
      <c r="C71" s="9">
        <v>11</v>
      </c>
      <c r="D71" s="12">
        <v>-2.4589785854</v>
      </c>
      <c r="E71" s="13">
        <f t="shared" si="58"/>
        <v>5.17444847280645</v>
      </c>
      <c r="F71" s="9" t="s">
        <v>109</v>
      </c>
      <c r="G71" s="6">
        <v>12</v>
      </c>
      <c r="H71" s="11">
        <f t="shared" si="40"/>
        <v>-2.4589785854</v>
      </c>
      <c r="I71" s="11">
        <f t="shared" si="41"/>
        <v>270.6910214146</v>
      </c>
      <c r="J71" s="11">
        <f t="shared" si="42"/>
        <v>0.0126059758138661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2.95164454998439</v>
      </c>
      <c r="P71" s="11">
        <f t="shared" si="45"/>
        <v>0.037208359808233</v>
      </c>
      <c r="Q71" s="16">
        <f t="shared" si="46"/>
        <v>0.0037208359808233</v>
      </c>
      <c r="R71" s="11">
        <f t="shared" si="47"/>
        <v>0.13797</v>
      </c>
      <c r="S71" s="17">
        <f t="shared" si="48"/>
        <v>0.026968442276026</v>
      </c>
      <c r="T71" s="3">
        <v>0.01</v>
      </c>
      <c r="U71" s="18">
        <f t="shared" si="49"/>
        <v>0.00026968442276026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0.0125696844227603</v>
      </c>
      <c r="AR71" s="25">
        <f t="shared" si="55"/>
        <v>137.97</v>
      </c>
      <c r="AS71" s="1">
        <f t="shared" si="56"/>
        <v>0.1</v>
      </c>
      <c r="AT71" s="2">
        <f>$E$5/12</f>
        <v>4.875</v>
      </c>
      <c r="AU71" s="1">
        <f t="shared" si="57"/>
        <v>5664.45930897364</v>
      </c>
      <c r="AV71" s="1">
        <f>SUM(AU60:AU71)</f>
        <v>92010.0353891188</v>
      </c>
    </row>
    <row r="72" s="1" customFormat="1" spans="1:46">
      <c r="A72" s="6"/>
      <c r="B72" s="6"/>
      <c r="C72" s="9">
        <v>12</v>
      </c>
      <c r="D72" s="12">
        <v>-9.05328866241935</v>
      </c>
      <c r="E72" s="13">
        <f t="shared" si="58"/>
        <v>-2.4589785854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77</v>
      </c>
      <c r="T74" s="15"/>
      <c r="U74" s="15"/>
      <c r="V74" s="15" t="s">
        <v>78</v>
      </c>
      <c r="W74" s="15"/>
      <c r="X74" s="15"/>
      <c r="Y74" s="15" t="s">
        <v>79</v>
      </c>
      <c r="Z74" s="15"/>
      <c r="AA74" s="15"/>
      <c r="AB74" s="15" t="s">
        <v>80</v>
      </c>
      <c r="AC74" s="15"/>
      <c r="AD74" s="15"/>
      <c r="AE74" s="15" t="s">
        <v>81</v>
      </c>
      <c r="AF74" s="15"/>
      <c r="AG74" s="15"/>
      <c r="AH74" s="15" t="s">
        <v>82</v>
      </c>
      <c r="AI74" s="15"/>
      <c r="AJ74" s="15"/>
      <c r="AK74" s="21" t="s">
        <v>83</v>
      </c>
      <c r="AL74" s="22"/>
      <c r="AM74" s="23"/>
      <c r="AN74" s="15" t="s">
        <v>84</v>
      </c>
      <c r="AO74" s="15"/>
      <c r="AP74" s="15"/>
      <c r="AT74" s="2"/>
    </row>
    <row r="75" s="1" customFormat="1" spans="1:47">
      <c r="A75" s="8" t="s">
        <v>44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4" t="s">
        <v>91</v>
      </c>
      <c r="L75" s="14" t="s">
        <v>92</v>
      </c>
      <c r="M75" s="6" t="s">
        <v>93</v>
      </c>
      <c r="N75" s="14" t="s">
        <v>94</v>
      </c>
      <c r="O75" s="6" t="s">
        <v>95</v>
      </c>
      <c r="P75" s="6" t="s">
        <v>96</v>
      </c>
      <c r="Q75" s="14" t="s">
        <v>97</v>
      </c>
      <c r="R75" s="14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4" t="s">
        <v>99</v>
      </c>
      <c r="AO75" s="24" t="s">
        <v>100</v>
      </c>
      <c r="AP75" s="24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-7</v>
      </c>
      <c r="E76" s="9"/>
      <c r="F76" s="9"/>
      <c r="G76" s="6">
        <v>1</v>
      </c>
      <c r="H76" s="11">
        <f t="shared" ref="H76:H87" si="60">E77</f>
        <v>-7</v>
      </c>
      <c r="I76" s="11">
        <f t="shared" ref="I76:I87" si="61">H76+273.15</f>
        <v>266.15</v>
      </c>
      <c r="J76" s="11">
        <f t="shared" ref="J76:J87" si="62">EXP(($C$18*(I76-$C$16))/($C$19*I76*$C$16))</f>
        <v>0.00682404760193068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0.000534064182092932</v>
      </c>
      <c r="Q76" s="16">
        <f t="shared" ref="Q76:Q87" si="66">P76*$B$78</f>
        <v>0.000101472194597657</v>
      </c>
      <c r="R76" s="11">
        <f t="shared" ref="R76:R87" si="67">L76*$B$78</f>
        <v>0.0148697958333333</v>
      </c>
      <c r="S76" s="17">
        <f t="shared" ref="S76:S87" si="68">Q76/R76</f>
        <v>0.0068240476019307</v>
      </c>
      <c r="T76" s="3">
        <v>0.01</v>
      </c>
      <c r="U76" s="18">
        <f t="shared" ref="U76:U87" si="69">S76*T76</f>
        <v>6.8240476019307e-5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0.0116682404760193</v>
      </c>
      <c r="AR76" s="25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2691.65</v>
      </c>
      <c r="AU76" s="1">
        <f t="shared" ref="AU76:AU87" si="77">AT76*10000*AS76*0.67*AR76*AQ76</f>
        <v>312898.705578986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-12.1166753930323</v>
      </c>
      <c r="E77" s="13">
        <f t="shared" ref="E77:E88" si="78">D76</f>
        <v>-7</v>
      </c>
      <c r="F77" s="9" t="s">
        <v>107</v>
      </c>
      <c r="G77" s="6">
        <v>2</v>
      </c>
      <c r="H77" s="11">
        <f t="shared" si="60"/>
        <v>-12.1166753930323</v>
      </c>
      <c r="I77" s="11">
        <f t="shared" si="61"/>
        <v>261.033324606968</v>
      </c>
      <c r="J77" s="11">
        <f t="shared" si="62"/>
        <v>0.00333125909059494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0.155990102484574</v>
      </c>
      <c r="P77" s="11">
        <f t="shared" si="65"/>
        <v>0.000519643446944572</v>
      </c>
      <c r="Q77" s="16">
        <f t="shared" si="66"/>
        <v>9.87322549194687e-5</v>
      </c>
      <c r="R77" s="11">
        <f t="shared" si="67"/>
        <v>0.0148697958333333</v>
      </c>
      <c r="S77" s="17">
        <f t="shared" si="68"/>
        <v>0.0066397855105813</v>
      </c>
      <c r="T77" s="3">
        <v>0.01</v>
      </c>
      <c r="U77" s="18">
        <f t="shared" si="69"/>
        <v>6.6397855105813e-5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0.0116663978551058</v>
      </c>
      <c r="AR77" s="25">
        <f t="shared" si="74"/>
        <v>7.82620833333333</v>
      </c>
      <c r="AS77" s="1">
        <f t="shared" si="75"/>
        <v>0.19</v>
      </c>
      <c r="AT77" s="2">
        <f t="shared" si="76"/>
        <v>2691.65</v>
      </c>
      <c r="AU77" s="1">
        <f t="shared" si="77"/>
        <v>312849.293356132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12">
        <v>-6.0068687995</v>
      </c>
      <c r="E78" s="13">
        <f t="shared" si="78"/>
        <v>-12.1166753930323</v>
      </c>
      <c r="F78" s="9" t="s">
        <v>107</v>
      </c>
      <c r="G78" s="6">
        <v>3</v>
      </c>
      <c r="H78" s="11">
        <f t="shared" si="60"/>
        <v>-6.0068687995</v>
      </c>
      <c r="I78" s="11">
        <f t="shared" si="61"/>
        <v>267.1431312005</v>
      </c>
      <c r="J78" s="11">
        <f t="shared" si="62"/>
        <v>0.00781821960582691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0.233732542370962</v>
      </c>
      <c r="P78" s="11">
        <f t="shared" si="65"/>
        <v>0.00182737234528443</v>
      </c>
      <c r="Q78" s="16">
        <f t="shared" si="66"/>
        <v>0.000347200745604041</v>
      </c>
      <c r="R78" s="11">
        <f t="shared" si="67"/>
        <v>0.0148697958333333</v>
      </c>
      <c r="S78" s="17">
        <f t="shared" si="68"/>
        <v>0.023349395613471</v>
      </c>
      <c r="T78" s="3">
        <v>0.01</v>
      </c>
      <c r="U78" s="18">
        <f t="shared" si="69"/>
        <v>0.00023349395613471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0.0118334939561347</v>
      </c>
      <c r="AR78" s="25">
        <f t="shared" si="74"/>
        <v>7.82620833333333</v>
      </c>
      <c r="AS78" s="1">
        <f t="shared" si="75"/>
        <v>0.19</v>
      </c>
      <c r="AT78" s="2">
        <f t="shared" si="76"/>
        <v>2691.65</v>
      </c>
      <c r="AU78" s="1">
        <f t="shared" si="77"/>
        <v>317330.187782905</v>
      </c>
    </row>
    <row r="79" s="1" customFormat="1" spans="1:47">
      <c r="A79" s="6"/>
      <c r="B79" s="6"/>
      <c r="C79" s="9">
        <v>3</v>
      </c>
      <c r="D79" s="12">
        <v>-0.105162373161291</v>
      </c>
      <c r="E79" s="13">
        <f t="shared" si="78"/>
        <v>-6.0068687995</v>
      </c>
      <c r="F79" s="9" t="s">
        <v>107</v>
      </c>
      <c r="G79" s="6">
        <v>4</v>
      </c>
      <c r="H79" s="11">
        <f t="shared" si="60"/>
        <v>-0.105162373161291</v>
      </c>
      <c r="I79" s="11">
        <f t="shared" si="61"/>
        <v>273.044837626839</v>
      </c>
      <c r="J79" s="11">
        <f t="shared" si="62"/>
        <v>0.017188761747831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0.310167253359011</v>
      </c>
      <c r="P79" s="11">
        <f t="shared" si="65"/>
        <v>0.00533139101996717</v>
      </c>
      <c r="Q79" s="16">
        <f t="shared" si="66"/>
        <v>0.00101296429379376</v>
      </c>
      <c r="R79" s="11">
        <f t="shared" si="67"/>
        <v>0.0148697958333333</v>
      </c>
      <c r="S79" s="17">
        <f t="shared" si="68"/>
        <v>0.0681222731735846</v>
      </c>
      <c r="T79" s="3">
        <v>0.01</v>
      </c>
      <c r="U79" s="18">
        <f t="shared" si="69"/>
        <v>0.000681222731735846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0.0122812227317358</v>
      </c>
      <c r="AR79" s="25">
        <f t="shared" si="74"/>
        <v>7.82620833333333</v>
      </c>
      <c r="AS79" s="1">
        <f t="shared" si="75"/>
        <v>0.19</v>
      </c>
      <c r="AT79" s="2">
        <f t="shared" si="76"/>
        <v>2691.65</v>
      </c>
      <c r="AU79" s="1">
        <f t="shared" si="77"/>
        <v>329336.604227954</v>
      </c>
    </row>
    <row r="80" s="1" customFormat="1" spans="1:47">
      <c r="A80" s="6"/>
      <c r="B80" s="6"/>
      <c r="C80" s="9">
        <v>4</v>
      </c>
      <c r="D80" s="12">
        <v>8.6126573662</v>
      </c>
      <c r="E80" s="13">
        <f t="shared" si="78"/>
        <v>-0.105162373161291</v>
      </c>
      <c r="F80" s="9" t="s">
        <v>107</v>
      </c>
      <c r="G80" s="6">
        <v>5</v>
      </c>
      <c r="H80" s="11">
        <f t="shared" si="60"/>
        <v>8.6126573662</v>
      </c>
      <c r="I80" s="11">
        <f t="shared" si="61"/>
        <v>281.7626573662</v>
      </c>
      <c r="J80" s="11">
        <f t="shared" si="62"/>
        <v>0.0518102424965565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0.289594069222092</v>
      </c>
      <c r="O80" s="11">
        <f t="shared" si="79"/>
        <v>0.0935038764502855</v>
      </c>
      <c r="P80" s="11">
        <f t="shared" si="65"/>
        <v>0.00484445851325735</v>
      </c>
      <c r="Q80" s="16">
        <f t="shared" si="66"/>
        <v>0.000920447117518896</v>
      </c>
      <c r="R80" s="11">
        <f t="shared" si="67"/>
        <v>0.0148697958333333</v>
      </c>
      <c r="S80" s="17">
        <f t="shared" si="68"/>
        <v>0.0619004543058722</v>
      </c>
      <c r="T80" s="3">
        <v>0.01</v>
      </c>
      <c r="U80" s="18">
        <f t="shared" si="69"/>
        <v>0.000619004543058722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0.0197190045430587</v>
      </c>
      <c r="AR80" s="25">
        <f t="shared" si="74"/>
        <v>7.82620833333333</v>
      </c>
      <c r="AS80" s="1">
        <f t="shared" si="75"/>
        <v>0.19</v>
      </c>
      <c r="AT80" s="2">
        <f t="shared" si="76"/>
        <v>2691.65</v>
      </c>
      <c r="AU80" s="1">
        <f t="shared" si="77"/>
        <v>528790.181305396</v>
      </c>
    </row>
    <row r="81" s="1" customFormat="1" spans="1:47">
      <c r="A81" s="6"/>
      <c r="B81" s="6"/>
      <c r="C81" s="9">
        <v>5</v>
      </c>
      <c r="D81" s="12">
        <v>15.1109089982581</v>
      </c>
      <c r="E81" s="13">
        <f t="shared" si="78"/>
        <v>8.6126573662</v>
      </c>
      <c r="F81" s="9" t="s">
        <v>109</v>
      </c>
      <c r="G81" s="6">
        <v>6</v>
      </c>
      <c r="H81" s="11">
        <f t="shared" si="60"/>
        <v>15.1109089982581</v>
      </c>
      <c r="I81" s="11">
        <f t="shared" si="61"/>
        <v>288.260908998258</v>
      </c>
      <c r="J81" s="11">
        <f t="shared" si="62"/>
        <v>0.112910784250789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0.166921501270361</v>
      </c>
      <c r="P81" s="11">
        <f t="shared" si="65"/>
        <v>0.0188472376167555</v>
      </c>
      <c r="Q81" s="16">
        <f t="shared" si="66"/>
        <v>0.00358097514718355</v>
      </c>
      <c r="R81" s="11">
        <f t="shared" si="67"/>
        <v>0.0148697958333333</v>
      </c>
      <c r="S81" s="17">
        <f t="shared" si="68"/>
        <v>0.240822079019818</v>
      </c>
      <c r="T81" s="3">
        <v>0.01</v>
      </c>
      <c r="U81" s="18">
        <f t="shared" si="69"/>
        <v>0.00240822079019818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0.0215082207901982</v>
      </c>
      <c r="AR81" s="25">
        <f t="shared" si="74"/>
        <v>7.82620833333333</v>
      </c>
      <c r="AS81" s="1">
        <f t="shared" si="75"/>
        <v>0.19</v>
      </c>
      <c r="AT81" s="2">
        <f t="shared" si="76"/>
        <v>2691.65</v>
      </c>
      <c r="AU81" s="1">
        <f t="shared" si="77"/>
        <v>576770.29012141</v>
      </c>
    </row>
    <row r="82" s="1" customFormat="1" spans="1:47">
      <c r="A82" s="6"/>
      <c r="B82" s="6"/>
      <c r="C82" s="9">
        <v>6</v>
      </c>
      <c r="D82" s="12">
        <v>18.8582553173333</v>
      </c>
      <c r="E82" s="13">
        <f t="shared" si="78"/>
        <v>15.1109089982581</v>
      </c>
      <c r="F82" s="9" t="s">
        <v>107</v>
      </c>
      <c r="G82" s="6">
        <v>7</v>
      </c>
      <c r="H82" s="11">
        <f t="shared" si="60"/>
        <v>18.8582553173333</v>
      </c>
      <c r="I82" s="11">
        <f t="shared" si="61"/>
        <v>292.008255317333</v>
      </c>
      <c r="J82" s="11">
        <f t="shared" si="62"/>
        <v>0.174176239322777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0.226336346986939</v>
      </c>
      <c r="P82" s="11">
        <f t="shared" si="65"/>
        <v>0.0394224137402402</v>
      </c>
      <c r="Q82" s="16">
        <f t="shared" si="66"/>
        <v>0.00749025861064564</v>
      </c>
      <c r="R82" s="11">
        <f t="shared" si="67"/>
        <v>0.0148697958333333</v>
      </c>
      <c r="S82" s="17">
        <f t="shared" si="68"/>
        <v>0.503723029865338</v>
      </c>
      <c r="T82" s="3">
        <v>0.01</v>
      </c>
      <c r="U82" s="18">
        <f t="shared" si="69"/>
        <v>0.00503723029865338</v>
      </c>
      <c r="V82" s="17"/>
      <c r="W82" s="3"/>
      <c r="X82" s="18"/>
      <c r="Y82" s="19">
        <v>0.04</v>
      </c>
      <c r="Z82" s="3">
        <v>0.17</v>
      </c>
      <c r="AA82" s="20">
        <f t="shared" si="70"/>
        <v>0.0068</v>
      </c>
      <c r="AB82" s="3">
        <v>0.015</v>
      </c>
      <c r="AC82" s="3">
        <v>0.03</v>
      </c>
      <c r="AD82" s="20">
        <f t="shared" si="71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0.0241372302986534</v>
      </c>
      <c r="AR82" s="25">
        <f t="shared" si="74"/>
        <v>7.82620833333333</v>
      </c>
      <c r="AS82" s="1">
        <f t="shared" si="75"/>
        <v>0.19</v>
      </c>
      <c r="AT82" s="2">
        <f t="shared" si="76"/>
        <v>2691.65</v>
      </c>
      <c r="AU82" s="1">
        <f t="shared" si="77"/>
        <v>647270.523112076</v>
      </c>
    </row>
    <row r="83" s="1" customFormat="1" spans="1:47">
      <c r="A83" s="6"/>
      <c r="B83" s="6"/>
      <c r="C83" s="9">
        <v>7</v>
      </c>
      <c r="D83" s="12">
        <v>21.6005966651613</v>
      </c>
      <c r="E83" s="13">
        <f t="shared" si="78"/>
        <v>18.8582553173333</v>
      </c>
      <c r="F83" s="9" t="s">
        <v>107</v>
      </c>
      <c r="G83" s="6">
        <v>8</v>
      </c>
      <c r="H83" s="11">
        <f t="shared" si="60"/>
        <v>21.6005966651613</v>
      </c>
      <c r="I83" s="11">
        <f t="shared" si="61"/>
        <v>294.750596665161</v>
      </c>
      <c r="J83" s="11">
        <f t="shared" si="62"/>
        <v>0.237531506004095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0.265176016580032</v>
      </c>
      <c r="P83" s="11">
        <f t="shared" si="65"/>
        <v>0.062987658574422</v>
      </c>
      <c r="Q83" s="16">
        <f t="shared" si="66"/>
        <v>0.0119676551291402</v>
      </c>
      <c r="R83" s="11">
        <f t="shared" si="67"/>
        <v>0.0148697958333333</v>
      </c>
      <c r="S83" s="17">
        <f t="shared" si="68"/>
        <v>0.804829821692141</v>
      </c>
      <c r="T83" s="3">
        <v>0.01</v>
      </c>
      <c r="U83" s="18">
        <f t="shared" si="69"/>
        <v>0.00804829821692141</v>
      </c>
      <c r="V83" s="17"/>
      <c r="W83" s="3"/>
      <c r="X83" s="18"/>
      <c r="Y83" s="19">
        <v>0.04</v>
      </c>
      <c r="Z83" s="3">
        <v>0.17</v>
      </c>
      <c r="AA83" s="20">
        <f t="shared" si="70"/>
        <v>0.0068</v>
      </c>
      <c r="AB83" s="3">
        <v>0.015</v>
      </c>
      <c r="AC83" s="3">
        <v>0.03</v>
      </c>
      <c r="AD83" s="20">
        <f t="shared" si="71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0.0271482982169214</v>
      </c>
      <c r="AR83" s="25">
        <f t="shared" si="74"/>
        <v>7.82620833333333</v>
      </c>
      <c r="AS83" s="1">
        <f t="shared" si="75"/>
        <v>0.19</v>
      </c>
      <c r="AT83" s="2">
        <f t="shared" si="76"/>
        <v>2691.65</v>
      </c>
      <c r="AU83" s="1">
        <f t="shared" si="77"/>
        <v>728016.138183415</v>
      </c>
    </row>
    <row r="84" s="1" customFormat="1" spans="1:47">
      <c r="A84" s="6"/>
      <c r="B84" s="6"/>
      <c r="C84" s="9">
        <v>8</v>
      </c>
      <c r="D84" s="12">
        <v>18.5308140125806</v>
      </c>
      <c r="E84" s="13">
        <f t="shared" si="78"/>
        <v>21.6005966651613</v>
      </c>
      <c r="F84" s="9" t="s">
        <v>107</v>
      </c>
      <c r="G84" s="6">
        <v>9</v>
      </c>
      <c r="H84" s="11">
        <f t="shared" si="60"/>
        <v>18.5308140125806</v>
      </c>
      <c r="I84" s="11">
        <f t="shared" si="61"/>
        <v>291.680814012581</v>
      </c>
      <c r="J84" s="11">
        <f t="shared" si="62"/>
        <v>0.167776943563295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0.280450441338944</v>
      </c>
      <c r="P84" s="11">
        <f t="shared" si="65"/>
        <v>0.0470531178688251</v>
      </c>
      <c r="Q84" s="16">
        <f t="shared" si="66"/>
        <v>0.00894009239507676</v>
      </c>
      <c r="R84" s="11">
        <f t="shared" si="67"/>
        <v>0.0148697958333333</v>
      </c>
      <c r="S84" s="17">
        <f t="shared" si="68"/>
        <v>0.601224959325665</v>
      </c>
      <c r="T84" s="3">
        <v>0.01</v>
      </c>
      <c r="U84" s="18">
        <f t="shared" si="69"/>
        <v>0.00601224959325665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0.0251122495932567</v>
      </c>
      <c r="AR84" s="25">
        <f t="shared" si="74"/>
        <v>7.82620833333333</v>
      </c>
      <c r="AS84" s="1">
        <f t="shared" si="75"/>
        <v>0.19</v>
      </c>
      <c r="AT84" s="2">
        <f t="shared" si="76"/>
        <v>2691.65</v>
      </c>
      <c r="AU84" s="1">
        <f t="shared" si="77"/>
        <v>673416.905321365</v>
      </c>
    </row>
    <row r="85" s="1" customFormat="1" spans="1:47">
      <c r="A85" s="6"/>
      <c r="B85" s="6"/>
      <c r="C85" s="9">
        <v>9</v>
      </c>
      <c r="D85" s="12">
        <v>14.0769744266</v>
      </c>
      <c r="E85" s="13">
        <f t="shared" si="78"/>
        <v>18.5308140125806</v>
      </c>
      <c r="F85" s="9" t="s">
        <v>107</v>
      </c>
      <c r="G85" s="6">
        <v>10</v>
      </c>
      <c r="H85" s="11">
        <f t="shared" si="60"/>
        <v>14.0769744266</v>
      </c>
      <c r="I85" s="11">
        <f t="shared" si="61"/>
        <v>287.2269744266</v>
      </c>
      <c r="J85" s="11">
        <f t="shared" si="62"/>
        <v>0.0999837817538437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0.311659406803452</v>
      </c>
      <c r="P85" s="11">
        <f t="shared" si="65"/>
        <v>0.0311608861113687</v>
      </c>
      <c r="Q85" s="16">
        <f t="shared" si="66"/>
        <v>0.00592056836116006</v>
      </c>
      <c r="R85" s="11">
        <f t="shared" si="67"/>
        <v>0.0148697958333333</v>
      </c>
      <c r="S85" s="17">
        <f t="shared" si="68"/>
        <v>0.398160702912144</v>
      </c>
      <c r="T85" s="3">
        <v>0.01</v>
      </c>
      <c r="U85" s="18">
        <f t="shared" si="69"/>
        <v>0.00398160702912144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0.0155816070291214</v>
      </c>
      <c r="AR85" s="25">
        <f t="shared" si="74"/>
        <v>7.82620833333333</v>
      </c>
      <c r="AS85" s="1">
        <f t="shared" si="75"/>
        <v>0.19</v>
      </c>
      <c r="AT85" s="2">
        <f t="shared" si="76"/>
        <v>2691.65</v>
      </c>
      <c r="AU85" s="1">
        <f t="shared" si="77"/>
        <v>417840.605897061</v>
      </c>
    </row>
    <row r="86" s="1" customFormat="1" spans="1:47">
      <c r="A86" s="6"/>
      <c r="B86" s="6"/>
      <c r="C86" s="9">
        <v>10</v>
      </c>
      <c r="D86" s="12">
        <v>5.17444847280645</v>
      </c>
      <c r="E86" s="13">
        <f t="shared" si="78"/>
        <v>14.0769744266</v>
      </c>
      <c r="F86" s="9" t="s">
        <v>107</v>
      </c>
      <c r="G86" s="6">
        <v>11</v>
      </c>
      <c r="H86" s="11">
        <f t="shared" si="60"/>
        <v>5.17444847280645</v>
      </c>
      <c r="I86" s="11">
        <f t="shared" si="61"/>
        <v>278.324448472806</v>
      </c>
      <c r="J86" s="11">
        <f t="shared" si="62"/>
        <v>0.0338081049012591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0.266473594657479</v>
      </c>
      <c r="O86" s="11">
        <f t="shared" si="79"/>
        <v>0.0922870093679374</v>
      </c>
      <c r="P86" s="11">
        <f t="shared" si="65"/>
        <v>0.00312004889373471</v>
      </c>
      <c r="Q86" s="16">
        <f t="shared" si="66"/>
        <v>0.000592809289809595</v>
      </c>
      <c r="R86" s="11">
        <f t="shared" si="67"/>
        <v>0.0148697958333333</v>
      </c>
      <c r="S86" s="17">
        <f t="shared" si="68"/>
        <v>0.0398666731173745</v>
      </c>
      <c r="T86" s="3">
        <v>0.01</v>
      </c>
      <c r="U86" s="18">
        <f t="shared" si="69"/>
        <v>0.000398666731173745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0.0119986667311737</v>
      </c>
      <c r="AR86" s="25">
        <f t="shared" si="74"/>
        <v>7.82620833333333</v>
      </c>
      <c r="AS86" s="1">
        <f t="shared" si="75"/>
        <v>0.19</v>
      </c>
      <c r="AT86" s="2">
        <f t="shared" si="76"/>
        <v>2691.65</v>
      </c>
      <c r="AU86" s="1">
        <f t="shared" si="77"/>
        <v>321759.505777578</v>
      </c>
    </row>
    <row r="87" s="1" customFormat="1" spans="1:48">
      <c r="A87" s="6"/>
      <c r="B87" s="6"/>
      <c r="C87" s="9">
        <v>11</v>
      </c>
      <c r="D87" s="12">
        <v>-2.4589785854</v>
      </c>
      <c r="E87" s="13">
        <f t="shared" si="78"/>
        <v>5.17444847280645</v>
      </c>
      <c r="F87" s="9" t="s">
        <v>109</v>
      </c>
      <c r="G87" s="6">
        <v>12</v>
      </c>
      <c r="H87" s="11">
        <f t="shared" si="60"/>
        <v>-2.4589785854</v>
      </c>
      <c r="I87" s="11">
        <f t="shared" si="61"/>
        <v>270.6910214146</v>
      </c>
      <c r="J87" s="11">
        <f t="shared" si="62"/>
        <v>0.0126059758138661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0.167429043807536</v>
      </c>
      <c r="P87" s="11">
        <f t="shared" si="65"/>
        <v>0.00211060647677653</v>
      </c>
      <c r="Q87" s="16">
        <f t="shared" si="66"/>
        <v>0.000401015230587541</v>
      </c>
      <c r="R87" s="11">
        <f t="shared" si="67"/>
        <v>0.0148697958333333</v>
      </c>
      <c r="S87" s="17">
        <f t="shared" si="68"/>
        <v>0.026968442276026</v>
      </c>
      <c r="T87" s="3">
        <v>0.01</v>
      </c>
      <c r="U87" s="18">
        <f t="shared" si="69"/>
        <v>0.00026968442276026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0.0118696844227603</v>
      </c>
      <c r="AR87" s="25">
        <f t="shared" si="74"/>
        <v>7.82620833333333</v>
      </c>
      <c r="AS87" s="1">
        <f t="shared" si="75"/>
        <v>0.19</v>
      </c>
      <c r="AT87" s="2">
        <f t="shared" si="76"/>
        <v>2691.65</v>
      </c>
      <c r="AU87" s="1">
        <f t="shared" si="77"/>
        <v>318300.681164894</v>
      </c>
      <c r="AV87" s="1">
        <f>SUM(AU76:AU87)</f>
        <v>5484579.62182917</v>
      </c>
    </row>
    <row r="88" s="1" customFormat="1" spans="1:46">
      <c r="A88" s="6"/>
      <c r="B88" s="6"/>
      <c r="C88" s="9">
        <v>12</v>
      </c>
      <c r="D88" s="12">
        <v>-9.05328866241935</v>
      </c>
      <c r="E88" s="13">
        <f t="shared" si="78"/>
        <v>-2.4589785854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77</v>
      </c>
      <c r="T89" s="15"/>
      <c r="U89" s="15"/>
      <c r="V89" s="15" t="s">
        <v>78</v>
      </c>
      <c r="W89" s="15"/>
      <c r="X89" s="15"/>
      <c r="Y89" s="15" t="s">
        <v>79</v>
      </c>
      <c r="Z89" s="15"/>
      <c r="AA89" s="15"/>
      <c r="AB89" s="15" t="s">
        <v>80</v>
      </c>
      <c r="AC89" s="15"/>
      <c r="AD89" s="15"/>
      <c r="AE89" s="15" t="s">
        <v>81</v>
      </c>
      <c r="AF89" s="15"/>
      <c r="AG89" s="15"/>
      <c r="AH89" s="15" t="s">
        <v>82</v>
      </c>
      <c r="AI89" s="15"/>
      <c r="AJ89" s="15"/>
      <c r="AK89" s="21" t="s">
        <v>83</v>
      </c>
      <c r="AL89" s="22"/>
      <c r="AM89" s="23"/>
      <c r="AN89" s="15" t="s">
        <v>84</v>
      </c>
      <c r="AO89" s="15"/>
      <c r="AP89" s="15"/>
      <c r="AT89" s="2"/>
    </row>
    <row r="90" s="1" customFormat="1" spans="1:47">
      <c r="A90" s="8" t="s">
        <v>43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4" t="s">
        <v>91</v>
      </c>
      <c r="L90" s="14" t="s">
        <v>92</v>
      </c>
      <c r="M90" s="6" t="s">
        <v>93</v>
      </c>
      <c r="N90" s="14" t="s">
        <v>94</v>
      </c>
      <c r="O90" s="6" t="s">
        <v>95</v>
      </c>
      <c r="P90" s="6" t="s">
        <v>96</v>
      </c>
      <c r="Q90" s="14" t="s">
        <v>97</v>
      </c>
      <c r="R90" s="14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4" t="s">
        <v>99</v>
      </c>
      <c r="AO90" s="24" t="s">
        <v>100</v>
      </c>
      <c r="AP90" s="24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-7</v>
      </c>
      <c r="E91" s="9"/>
      <c r="F91" s="9"/>
      <c r="G91" s="6">
        <v>1</v>
      </c>
      <c r="H91" s="11">
        <f t="shared" ref="H91:H102" si="80">E92</f>
        <v>-7</v>
      </c>
      <c r="I91" s="11">
        <f t="shared" ref="I91:I102" si="81">H91+273.15</f>
        <v>266.15</v>
      </c>
      <c r="J91" s="11">
        <f t="shared" ref="J91:J102" si="82">EXP(($C$18*(I91-$C$16))/($C$19*I91*$C$16))</f>
        <v>0.00682404760193068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0.000518081693938577</v>
      </c>
      <c r="Q91" s="16">
        <f t="shared" ref="Q91:Q102" si="86">P91*$B$93</f>
        <v>9.32547049089439e-5</v>
      </c>
      <c r="R91" s="11">
        <f t="shared" ref="R91:R102" si="87">L91*$B$93</f>
        <v>0.0136656</v>
      </c>
      <c r="S91" s="17">
        <f t="shared" ref="S91:S102" si="88">Q91/R91</f>
        <v>0.00682404760193068</v>
      </c>
      <c r="T91" s="3">
        <v>0.01</v>
      </c>
      <c r="U91" s="18">
        <f t="shared" ref="U91:U102" si="89">S91*T91</f>
        <v>6.82404760193068e-5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0.0148682404760193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67.0416666666667</v>
      </c>
      <c r="AU91" s="1">
        <f t="shared" ref="AU91:AU102" si="96">AT91*10000*AS91*0.67*AR91*AQ91</f>
        <v>9126.57624423875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-12.1166753930323</v>
      </c>
      <c r="E92" s="13">
        <f t="shared" ref="E92:E103" si="97">D91</f>
        <v>-7</v>
      </c>
      <c r="F92" s="9" t="s">
        <v>107</v>
      </c>
      <c r="G92" s="6">
        <v>2</v>
      </c>
      <c r="H92" s="11">
        <f t="shared" si="80"/>
        <v>-12.1166753930323</v>
      </c>
      <c r="I92" s="11">
        <f t="shared" si="81"/>
        <v>261.033324606968</v>
      </c>
      <c r="J92" s="11">
        <f t="shared" si="82"/>
        <v>0.00333125909059494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0.151321918306061</v>
      </c>
      <c r="P92" s="11">
        <f t="shared" si="85"/>
        <v>0.000504092515963332</v>
      </c>
      <c r="Q92" s="16">
        <f t="shared" si="86"/>
        <v>9.07366528733997e-5</v>
      </c>
      <c r="R92" s="11">
        <f t="shared" si="87"/>
        <v>0.0136656</v>
      </c>
      <c r="S92" s="17">
        <f t="shared" si="88"/>
        <v>0.00663978551058129</v>
      </c>
      <c r="T92" s="3">
        <v>0.01</v>
      </c>
      <c r="U92" s="18">
        <f t="shared" si="89"/>
        <v>6.63978551058129e-5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0.0148663978551058</v>
      </c>
      <c r="AR92" s="25">
        <f t="shared" si="93"/>
        <v>7.592</v>
      </c>
      <c r="AS92" s="1">
        <f t="shared" si="94"/>
        <v>0.18</v>
      </c>
      <c r="AT92" s="2">
        <f t="shared" si="95"/>
        <v>67.0416666666667</v>
      </c>
      <c r="AU92" s="1">
        <f t="shared" si="96"/>
        <v>9125.4451877238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-6.0068687995</v>
      </c>
      <c r="E93" s="13">
        <f t="shared" si="97"/>
        <v>-12.1166753930323</v>
      </c>
      <c r="F93" s="9" t="s">
        <v>107</v>
      </c>
      <c r="G93" s="6">
        <v>3</v>
      </c>
      <c r="H93" s="11">
        <f t="shared" si="80"/>
        <v>-6.0068687995</v>
      </c>
      <c r="I93" s="11">
        <f t="shared" si="81"/>
        <v>267.1431312005</v>
      </c>
      <c r="J93" s="11">
        <f t="shared" si="82"/>
        <v>0.00781821960582691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0.226737825790098</v>
      </c>
      <c r="P93" s="11">
        <f t="shared" si="85"/>
        <v>0.00177268611497471</v>
      </c>
      <c r="Q93" s="16">
        <f t="shared" si="86"/>
        <v>0.000319083500695448</v>
      </c>
      <c r="R93" s="11">
        <f t="shared" si="87"/>
        <v>0.0136656</v>
      </c>
      <c r="S93" s="17">
        <f t="shared" si="88"/>
        <v>0.0233493956134709</v>
      </c>
      <c r="T93" s="3">
        <v>0.01</v>
      </c>
      <c r="U93" s="18">
        <f t="shared" si="89"/>
        <v>0.000233493956134709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0.0150334939561347</v>
      </c>
      <c r="AR93" s="25">
        <f t="shared" si="93"/>
        <v>7.592</v>
      </c>
      <c r="AS93" s="1">
        <f t="shared" si="94"/>
        <v>0.18</v>
      </c>
      <c r="AT93" s="2">
        <f t="shared" si="95"/>
        <v>67.0416666666667</v>
      </c>
      <c r="AU93" s="1">
        <f t="shared" si="96"/>
        <v>9228.01383453947</v>
      </c>
    </row>
    <row r="94" s="1" customFormat="1" spans="1:47">
      <c r="A94" s="6"/>
      <c r="B94" s="6"/>
      <c r="C94" s="9">
        <v>3</v>
      </c>
      <c r="D94" s="12">
        <v>-0.105162373161291</v>
      </c>
      <c r="E94" s="13">
        <f t="shared" si="97"/>
        <v>-6.0068687995</v>
      </c>
      <c r="F94" s="9" t="s">
        <v>107</v>
      </c>
      <c r="G94" s="6">
        <v>4</v>
      </c>
      <c r="H94" s="11">
        <f t="shared" si="80"/>
        <v>-0.105162373161291</v>
      </c>
      <c r="I94" s="11">
        <f t="shared" si="81"/>
        <v>273.044837626839</v>
      </c>
      <c r="J94" s="11">
        <f t="shared" si="82"/>
        <v>0.017188761747831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0.300885139675123</v>
      </c>
      <c r="P94" s="11">
        <f t="shared" si="85"/>
        <v>0.00517184297933854</v>
      </c>
      <c r="Q94" s="16">
        <f t="shared" si="86"/>
        <v>0.000930931736280936</v>
      </c>
      <c r="R94" s="11">
        <f t="shared" si="87"/>
        <v>0.0136656</v>
      </c>
      <c r="S94" s="17">
        <f t="shared" si="88"/>
        <v>0.0681222731735845</v>
      </c>
      <c r="T94" s="3">
        <v>0.01</v>
      </c>
      <c r="U94" s="18">
        <f t="shared" si="89"/>
        <v>0.000681222731735845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0.0154812227317358</v>
      </c>
      <c r="AR94" s="25">
        <f t="shared" si="93"/>
        <v>7.592</v>
      </c>
      <c r="AS94" s="1">
        <f t="shared" si="94"/>
        <v>0.18</v>
      </c>
      <c r="AT94" s="2">
        <f t="shared" si="95"/>
        <v>67.0416666666667</v>
      </c>
      <c r="AU94" s="1">
        <f t="shared" si="96"/>
        <v>9502.84331512623</v>
      </c>
    </row>
    <row r="95" s="1" customFormat="1" spans="1:47">
      <c r="A95" s="6"/>
      <c r="B95" s="6"/>
      <c r="C95" s="9">
        <v>4</v>
      </c>
      <c r="D95" s="12">
        <v>8.6126573662</v>
      </c>
      <c r="E95" s="13">
        <f t="shared" si="97"/>
        <v>-0.105162373161291</v>
      </c>
      <c r="F95" s="9" t="s">
        <v>107</v>
      </c>
      <c r="G95" s="6">
        <v>5</v>
      </c>
      <c r="H95" s="11">
        <f t="shared" si="80"/>
        <v>8.6126573662</v>
      </c>
      <c r="I95" s="11">
        <f t="shared" si="81"/>
        <v>281.7626573662</v>
      </c>
      <c r="J95" s="11">
        <f t="shared" si="82"/>
        <v>0.0518102424965565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0.280927631860996</v>
      </c>
      <c r="O95" s="11">
        <f t="shared" si="98"/>
        <v>0.0907056648347892</v>
      </c>
      <c r="P95" s="11">
        <f t="shared" si="85"/>
        <v>0.00469948249090181</v>
      </c>
      <c r="Q95" s="16">
        <f t="shared" si="86"/>
        <v>0.000845906848362325</v>
      </c>
      <c r="R95" s="11">
        <f t="shared" si="87"/>
        <v>0.0136656</v>
      </c>
      <c r="S95" s="17">
        <f t="shared" si="88"/>
        <v>0.0619004543058721</v>
      </c>
      <c r="T95" s="3">
        <v>0.01</v>
      </c>
      <c r="U95" s="18">
        <f t="shared" si="89"/>
        <v>0.000619004543058721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0.0277190045430587</v>
      </c>
      <c r="AR95" s="25">
        <f t="shared" si="93"/>
        <v>7.592</v>
      </c>
      <c r="AS95" s="1">
        <f t="shared" si="94"/>
        <v>0.18</v>
      </c>
      <c r="AT95" s="2">
        <f t="shared" si="95"/>
        <v>67.0416666666667</v>
      </c>
      <c r="AU95" s="1">
        <f t="shared" si="96"/>
        <v>17014.764375425</v>
      </c>
    </row>
    <row r="96" s="1" customFormat="1" spans="1:47">
      <c r="A96" s="6"/>
      <c r="B96" s="6"/>
      <c r="C96" s="9">
        <v>5</v>
      </c>
      <c r="D96" s="12">
        <v>15.1109089982581</v>
      </c>
      <c r="E96" s="13">
        <f t="shared" si="97"/>
        <v>8.6126573662</v>
      </c>
      <c r="F96" s="9" t="s">
        <v>109</v>
      </c>
      <c r="G96" s="6">
        <v>6</v>
      </c>
      <c r="H96" s="11">
        <f t="shared" si="80"/>
        <v>15.1109089982581</v>
      </c>
      <c r="I96" s="11">
        <f t="shared" si="81"/>
        <v>288.260908998258</v>
      </c>
      <c r="J96" s="11">
        <f t="shared" si="82"/>
        <v>0.112910784250789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0.161926182343887</v>
      </c>
      <c r="P96" s="11">
        <f t="shared" si="85"/>
        <v>0.0182832122391845</v>
      </c>
      <c r="Q96" s="16">
        <f t="shared" si="86"/>
        <v>0.00329097820305321</v>
      </c>
      <c r="R96" s="11">
        <f t="shared" si="87"/>
        <v>0.0136656</v>
      </c>
      <c r="S96" s="17">
        <f t="shared" si="88"/>
        <v>0.240822079019817</v>
      </c>
      <c r="T96" s="3">
        <v>0.01</v>
      </c>
      <c r="U96" s="18">
        <f t="shared" si="89"/>
        <v>0.00240822079019817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0.0295082207901982</v>
      </c>
      <c r="AR96" s="25">
        <f t="shared" si="93"/>
        <v>7.592</v>
      </c>
      <c r="AS96" s="1">
        <f t="shared" si="94"/>
        <v>0.18</v>
      </c>
      <c r="AT96" s="2">
        <f t="shared" si="95"/>
        <v>67.0416666666667</v>
      </c>
      <c r="AU96" s="1">
        <f t="shared" si="96"/>
        <v>18113.0394889656</v>
      </c>
    </row>
    <row r="97" s="1" customFormat="1" spans="1:47">
      <c r="A97" s="6"/>
      <c r="B97" s="6"/>
      <c r="C97" s="9">
        <v>6</v>
      </c>
      <c r="D97" s="12">
        <v>18.8582553173333</v>
      </c>
      <c r="E97" s="13">
        <f t="shared" si="97"/>
        <v>15.1109089982581</v>
      </c>
      <c r="F97" s="9" t="s">
        <v>107</v>
      </c>
      <c r="G97" s="6">
        <v>7</v>
      </c>
      <c r="H97" s="11">
        <f t="shared" si="80"/>
        <v>18.8582553173333</v>
      </c>
      <c r="I97" s="11">
        <f t="shared" si="81"/>
        <v>292.008255317333</v>
      </c>
      <c r="J97" s="11">
        <f t="shared" si="82"/>
        <v>0.174176239322777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0.219562970104703</v>
      </c>
      <c r="P97" s="11">
        <f t="shared" si="85"/>
        <v>0.0382426524273764</v>
      </c>
      <c r="Q97" s="16">
        <f t="shared" si="86"/>
        <v>0.00688367743692776</v>
      </c>
      <c r="R97" s="11">
        <f t="shared" si="87"/>
        <v>0.0136656</v>
      </c>
      <c r="S97" s="17">
        <f t="shared" si="88"/>
        <v>0.503723029865337</v>
      </c>
      <c r="T97" s="3">
        <v>0.01</v>
      </c>
      <c r="U97" s="18">
        <f t="shared" si="89"/>
        <v>0.00503723029865337</v>
      </c>
      <c r="V97" s="17"/>
      <c r="W97" s="3"/>
      <c r="X97" s="18"/>
      <c r="Y97" s="19">
        <v>0.04</v>
      </c>
      <c r="Z97" s="3">
        <v>0.49</v>
      </c>
      <c r="AA97" s="20">
        <f t="shared" si="90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1"/>
        <v>0.0075</v>
      </c>
      <c r="AQ97" s="1">
        <f t="shared" si="92"/>
        <v>0.0321372302986534</v>
      </c>
      <c r="AR97" s="25">
        <f t="shared" si="93"/>
        <v>7.592</v>
      </c>
      <c r="AS97" s="1">
        <f t="shared" si="94"/>
        <v>0.18</v>
      </c>
      <c r="AT97" s="2">
        <f t="shared" si="95"/>
        <v>67.0416666666667</v>
      </c>
      <c r="AU97" s="1">
        <f t="shared" si="96"/>
        <v>19726.8051369213</v>
      </c>
    </row>
    <row r="98" s="1" customFormat="1" spans="1:47">
      <c r="A98" s="6"/>
      <c r="B98" s="6"/>
      <c r="C98" s="9">
        <v>7</v>
      </c>
      <c r="D98" s="12">
        <v>21.6005966651613</v>
      </c>
      <c r="E98" s="13">
        <f t="shared" si="97"/>
        <v>18.8582553173333</v>
      </c>
      <c r="F98" s="9" t="s">
        <v>107</v>
      </c>
      <c r="G98" s="6">
        <v>8</v>
      </c>
      <c r="H98" s="11">
        <f t="shared" si="80"/>
        <v>21.6005966651613</v>
      </c>
      <c r="I98" s="11">
        <f t="shared" si="81"/>
        <v>294.750596665161</v>
      </c>
      <c r="J98" s="11">
        <f t="shared" si="82"/>
        <v>0.237531506004095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0.257240317677326</v>
      </c>
      <c r="P98" s="11">
        <f t="shared" si="85"/>
        <v>0.0611026800628672</v>
      </c>
      <c r="Q98" s="16">
        <f t="shared" si="86"/>
        <v>0.0109984824113161</v>
      </c>
      <c r="R98" s="11">
        <f t="shared" si="87"/>
        <v>0.0136656</v>
      </c>
      <c r="S98" s="17">
        <f t="shared" si="88"/>
        <v>0.804829821692139</v>
      </c>
      <c r="T98" s="3">
        <v>0.01</v>
      </c>
      <c r="U98" s="18">
        <f t="shared" si="89"/>
        <v>0.00804829821692139</v>
      </c>
      <c r="V98" s="17"/>
      <c r="W98" s="3"/>
      <c r="X98" s="18"/>
      <c r="Y98" s="19">
        <v>0.04</v>
      </c>
      <c r="Z98" s="3">
        <v>0.49</v>
      </c>
      <c r="AA98" s="20">
        <f t="shared" si="90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1"/>
        <v>0.0075</v>
      </c>
      <c r="AQ98" s="1">
        <f t="shared" si="92"/>
        <v>0.0351482982169214</v>
      </c>
      <c r="AR98" s="25">
        <f t="shared" si="93"/>
        <v>7.592</v>
      </c>
      <c r="AS98" s="1">
        <f t="shared" si="94"/>
        <v>0.18</v>
      </c>
      <c r="AT98" s="2">
        <f t="shared" si="95"/>
        <v>67.0416666666667</v>
      </c>
      <c r="AU98" s="1">
        <f t="shared" si="96"/>
        <v>21575.089806313</v>
      </c>
    </row>
    <row r="99" s="1" customFormat="1" spans="1:47">
      <c r="A99" s="6"/>
      <c r="B99" s="6"/>
      <c r="C99" s="9">
        <v>8</v>
      </c>
      <c r="D99" s="12">
        <v>18.5308140125806</v>
      </c>
      <c r="E99" s="13">
        <f t="shared" si="97"/>
        <v>21.6005966651613</v>
      </c>
      <c r="F99" s="9" t="s">
        <v>107</v>
      </c>
      <c r="G99" s="6">
        <v>9</v>
      </c>
      <c r="H99" s="11">
        <f t="shared" si="80"/>
        <v>18.5308140125806</v>
      </c>
      <c r="I99" s="11">
        <f t="shared" si="81"/>
        <v>291.680814012581</v>
      </c>
      <c r="J99" s="11">
        <f t="shared" si="82"/>
        <v>0.167776943563295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0.272057637614459</v>
      </c>
      <c r="P99" s="11">
        <f t="shared" si="85"/>
        <v>0.0456449989120044</v>
      </c>
      <c r="Q99" s="16">
        <f t="shared" si="86"/>
        <v>0.0082160998041608</v>
      </c>
      <c r="R99" s="11">
        <f t="shared" si="87"/>
        <v>0.0136656</v>
      </c>
      <c r="S99" s="17">
        <f t="shared" si="88"/>
        <v>0.601224959325664</v>
      </c>
      <c r="T99" s="3">
        <v>0.01</v>
      </c>
      <c r="U99" s="18">
        <f t="shared" si="89"/>
        <v>0.00601224959325664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0.0331122495932566</v>
      </c>
      <c r="AR99" s="25">
        <f t="shared" si="93"/>
        <v>7.592</v>
      </c>
      <c r="AS99" s="1">
        <f t="shared" si="94"/>
        <v>0.18</v>
      </c>
      <c r="AT99" s="2">
        <f t="shared" si="95"/>
        <v>67.0416666666667</v>
      </c>
      <c r="AU99" s="1">
        <f t="shared" si="96"/>
        <v>20325.3015054831</v>
      </c>
    </row>
    <row r="100" s="1" customFormat="1" spans="1:47">
      <c r="A100" s="6"/>
      <c r="B100" s="6"/>
      <c r="C100" s="9">
        <v>9</v>
      </c>
      <c r="D100" s="12">
        <v>14.0769744266</v>
      </c>
      <c r="E100" s="13">
        <f t="shared" si="97"/>
        <v>18.5308140125806</v>
      </c>
      <c r="F100" s="9" t="s">
        <v>107</v>
      </c>
      <c r="G100" s="6">
        <v>10</v>
      </c>
      <c r="H100" s="11">
        <f t="shared" si="80"/>
        <v>14.0769744266</v>
      </c>
      <c r="I100" s="11">
        <f t="shared" si="81"/>
        <v>287.2269744266</v>
      </c>
      <c r="J100" s="11">
        <f t="shared" si="82"/>
        <v>0.0999837817538437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0.302332638702455</v>
      </c>
      <c r="P100" s="11">
        <f t="shared" si="85"/>
        <v>0.0302283605650899</v>
      </c>
      <c r="Q100" s="16">
        <f t="shared" si="86"/>
        <v>0.00544110490171619</v>
      </c>
      <c r="R100" s="11">
        <f t="shared" si="87"/>
        <v>0.0136656</v>
      </c>
      <c r="S100" s="17">
        <f t="shared" si="88"/>
        <v>0.398160702912143</v>
      </c>
      <c r="T100" s="3">
        <v>0.01</v>
      </c>
      <c r="U100" s="18">
        <f t="shared" si="89"/>
        <v>0.00398160702912143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0.0187816070291214</v>
      </c>
      <c r="AR100" s="25">
        <f t="shared" si="93"/>
        <v>7.592</v>
      </c>
      <c r="AS100" s="1">
        <f t="shared" si="94"/>
        <v>0.18</v>
      </c>
      <c r="AT100" s="2">
        <f t="shared" si="95"/>
        <v>67.0416666666667</v>
      </c>
      <c r="AU100" s="1">
        <f t="shared" si="96"/>
        <v>11528.7191390988</v>
      </c>
    </row>
    <row r="101" s="1" customFormat="1" spans="1:47">
      <c r="A101" s="6"/>
      <c r="B101" s="6"/>
      <c r="C101" s="9">
        <v>10</v>
      </c>
      <c r="D101" s="12">
        <v>5.17444847280645</v>
      </c>
      <c r="E101" s="13">
        <f t="shared" si="97"/>
        <v>14.0769744266</v>
      </c>
      <c r="F101" s="9" t="s">
        <v>107</v>
      </c>
      <c r="G101" s="6">
        <v>11</v>
      </c>
      <c r="H101" s="11">
        <f t="shared" si="80"/>
        <v>5.17444847280645</v>
      </c>
      <c r="I101" s="11">
        <f t="shared" si="81"/>
        <v>278.324448472806</v>
      </c>
      <c r="J101" s="11">
        <f t="shared" si="82"/>
        <v>0.0338081049012591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0.258499064230497</v>
      </c>
      <c r="O101" s="11">
        <f t="shared" si="98"/>
        <v>0.0895252139068682</v>
      </c>
      <c r="P101" s="11">
        <f t="shared" si="85"/>
        <v>0.00302667782307106</v>
      </c>
      <c r="Q101" s="16">
        <f t="shared" si="86"/>
        <v>0.000544802008152792</v>
      </c>
      <c r="R101" s="11">
        <f t="shared" si="87"/>
        <v>0.0136656</v>
      </c>
      <c r="S101" s="17">
        <f t="shared" si="88"/>
        <v>0.0398666731173744</v>
      </c>
      <c r="T101" s="3">
        <v>0.01</v>
      </c>
      <c r="U101" s="18">
        <f t="shared" si="89"/>
        <v>0.000398666731173744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0.0151986667311737</v>
      </c>
      <c r="AR101" s="25">
        <f t="shared" si="93"/>
        <v>7.592</v>
      </c>
      <c r="AS101" s="1">
        <f t="shared" si="94"/>
        <v>0.18</v>
      </c>
      <c r="AT101" s="2">
        <f t="shared" si="95"/>
        <v>67.0416666666667</v>
      </c>
      <c r="AU101" s="1">
        <f t="shared" si="96"/>
        <v>9329.4018856204</v>
      </c>
    </row>
    <row r="102" s="1" customFormat="1" spans="1:48">
      <c r="A102" s="6"/>
      <c r="B102" s="6"/>
      <c r="C102" s="9">
        <v>11</v>
      </c>
      <c r="D102" s="12">
        <v>-2.4589785854</v>
      </c>
      <c r="E102" s="13">
        <f t="shared" si="97"/>
        <v>5.17444847280645</v>
      </c>
      <c r="F102" s="9" t="s">
        <v>109</v>
      </c>
      <c r="G102" s="6">
        <v>12</v>
      </c>
      <c r="H102" s="11">
        <f t="shared" si="80"/>
        <v>-2.4589785854</v>
      </c>
      <c r="I102" s="11">
        <f t="shared" si="81"/>
        <v>270.6910214146</v>
      </c>
      <c r="J102" s="11">
        <f t="shared" si="82"/>
        <v>0.0126059758138661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0.162418536083797</v>
      </c>
      <c r="P102" s="11">
        <f t="shared" si="85"/>
        <v>0.00204744413759589</v>
      </c>
      <c r="Q102" s="16">
        <f t="shared" si="86"/>
        <v>0.00036853994476726</v>
      </c>
      <c r="R102" s="11">
        <f t="shared" si="87"/>
        <v>0.0136656</v>
      </c>
      <c r="S102" s="17">
        <f t="shared" si="88"/>
        <v>0.026968442276026</v>
      </c>
      <c r="T102" s="3">
        <v>0.01</v>
      </c>
      <c r="U102" s="18">
        <f t="shared" si="89"/>
        <v>0.00026968442276026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0.0150696844227603</v>
      </c>
      <c r="AR102" s="25">
        <f t="shared" si="93"/>
        <v>7.592</v>
      </c>
      <c r="AS102" s="1">
        <f t="shared" si="94"/>
        <v>0.18</v>
      </c>
      <c r="AT102" s="2">
        <f t="shared" si="95"/>
        <v>67.0416666666667</v>
      </c>
      <c r="AU102" s="1">
        <f t="shared" si="96"/>
        <v>9250.22863887394</v>
      </c>
      <c r="AV102" s="1">
        <f>SUM(AU91:AU102)</f>
        <v>163846.228558329</v>
      </c>
    </row>
    <row r="103" s="1" customFormat="1" spans="1:46">
      <c r="A103" s="6"/>
      <c r="B103" s="6"/>
      <c r="C103" s="9">
        <v>12</v>
      </c>
      <c r="D103" s="12">
        <v>-9.05328866241935</v>
      </c>
      <c r="E103" s="13">
        <f t="shared" si="97"/>
        <v>-2.4589785854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77</v>
      </c>
      <c r="T105" s="15"/>
      <c r="U105" s="15"/>
      <c r="V105" s="15" t="s">
        <v>78</v>
      </c>
      <c r="W105" s="15" t="s">
        <v>79</v>
      </c>
      <c r="X105" s="15" t="s">
        <v>80</v>
      </c>
      <c r="Y105" s="15" t="s">
        <v>81</v>
      </c>
      <c r="Z105" s="15" t="s">
        <v>82</v>
      </c>
      <c r="AA105" s="15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45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4" t="s">
        <v>91</v>
      </c>
      <c r="L106" s="14" t="s">
        <v>92</v>
      </c>
      <c r="M106" s="6" t="s">
        <v>93</v>
      </c>
      <c r="N106" s="14" t="s">
        <v>94</v>
      </c>
      <c r="O106" s="6" t="s">
        <v>95</v>
      </c>
      <c r="P106" s="6" t="s">
        <v>96</v>
      </c>
      <c r="Q106" s="14" t="s">
        <v>97</v>
      </c>
      <c r="R106" s="14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134.758</v>
      </c>
      <c r="C107" s="9" t="s">
        <v>106</v>
      </c>
      <c r="D107" s="10">
        <v>-7</v>
      </c>
      <c r="E107" s="9"/>
      <c r="F107" s="9"/>
      <c r="G107" s="6">
        <v>1</v>
      </c>
      <c r="H107" s="11">
        <f t="shared" ref="H107:H118" si="99">E108</f>
        <v>-7</v>
      </c>
      <c r="I107" s="11">
        <f t="shared" ref="I107:I118" si="100">H107+273.15</f>
        <v>266.15</v>
      </c>
      <c r="J107" s="11">
        <f t="shared" ref="J107:J118" si="101">EXP(($C$18*(I107-$C$16))/($C$19*I107*$C$16))</f>
        <v>0.00682404760193068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04">O107*J107</f>
        <v>0.0206908876516719</v>
      </c>
      <c r="Q107" s="16">
        <f t="shared" ref="Q107:Q118" si="105">P107*$B$109</f>
        <v>0.00600035741898486</v>
      </c>
      <c r="R107" s="11">
        <f t="shared" ref="R107:R118" si="106">L107*$B$109</f>
        <v>0.87929595</v>
      </c>
      <c r="S107" s="17">
        <f t="shared" ref="S107:S118" si="107">Q107/R107</f>
        <v>0.00682404760193068</v>
      </c>
      <c r="T107" s="3">
        <v>0.27</v>
      </c>
      <c r="U107" s="18">
        <f t="shared" ref="U107:U118" si="108">S107*T107</f>
        <v>0.00184249285252128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0.226757996361245</v>
      </c>
      <c r="AC107" s="25">
        <f t="shared" ref="AC107:AC118" si="110">$B$107/12</f>
        <v>11.2298333333333</v>
      </c>
      <c r="AD107" s="1">
        <f t="shared" ref="AD107:AD118" si="111">$B$109</f>
        <v>0.29</v>
      </c>
      <c r="AE107" s="26">
        <f t="shared" ref="AE107:AE118" si="112">$E$9/12</f>
        <v>52.63</v>
      </c>
      <c r="AF107" s="1">
        <f t="shared" ref="AF107:AF118" si="113">AE107*10000*AC107*AB107</f>
        <v>1340199.0065801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-12.1166753930323</v>
      </c>
      <c r="E108" s="13">
        <f t="shared" ref="E108:E119" si="114">D107</f>
        <v>-7</v>
      </c>
      <c r="F108" s="9" t="s">
        <v>107</v>
      </c>
      <c r="G108" s="6">
        <v>2</v>
      </c>
      <c r="H108" s="11">
        <f t="shared" si="99"/>
        <v>-12.1166753930323</v>
      </c>
      <c r="I108" s="11">
        <f t="shared" si="100"/>
        <v>261.033324606968</v>
      </c>
      <c r="J108" s="11">
        <f t="shared" si="101"/>
        <v>0.00333125909059494</v>
      </c>
      <c r="K108" s="11">
        <f t="shared" si="102"/>
        <v>11.2298333333333</v>
      </c>
      <c r="L108" s="11">
        <f t="shared" si="103"/>
        <v>3.032055</v>
      </c>
      <c r="M108" s="6" t="s">
        <v>107</v>
      </c>
      <c r="N108" s="6"/>
      <c r="O108" s="11">
        <f t="shared" ref="O108:O118" si="115">L108+O107-P107-N108</f>
        <v>6.04341911234833</v>
      </c>
      <c r="P108" s="11">
        <f t="shared" si="104"/>
        <v>0.0201321948562856</v>
      </c>
      <c r="Q108" s="16">
        <f t="shared" si="105"/>
        <v>0.00583833650832281</v>
      </c>
      <c r="R108" s="11">
        <f t="shared" si="106"/>
        <v>0.87929595</v>
      </c>
      <c r="S108" s="17">
        <f t="shared" si="107"/>
        <v>0.00663978551058129</v>
      </c>
      <c r="T108" s="3">
        <v>0.27</v>
      </c>
      <c r="U108" s="18">
        <f t="shared" si="108"/>
        <v>0.00179274208785695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0.226748329787671</v>
      </c>
      <c r="AC108" s="25">
        <f t="shared" si="110"/>
        <v>11.2298333333333</v>
      </c>
      <c r="AD108" s="1">
        <f t="shared" si="111"/>
        <v>0.29</v>
      </c>
      <c r="AE108" s="26">
        <f t="shared" si="112"/>
        <v>52.63</v>
      </c>
      <c r="AF108" s="1">
        <f t="shared" si="113"/>
        <v>1340141.87460456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-6.0068687995</v>
      </c>
      <c r="E109" s="13">
        <f t="shared" si="114"/>
        <v>-12.1166753930323</v>
      </c>
      <c r="F109" s="9" t="s">
        <v>107</v>
      </c>
      <c r="G109" s="6">
        <v>3</v>
      </c>
      <c r="H109" s="11">
        <f t="shared" si="99"/>
        <v>-6.0068687995</v>
      </c>
      <c r="I109" s="11">
        <f t="shared" si="100"/>
        <v>267.1431312005</v>
      </c>
      <c r="J109" s="11">
        <f t="shared" si="101"/>
        <v>0.00781821960582691</v>
      </c>
      <c r="K109" s="11">
        <f t="shared" si="102"/>
        <v>11.2298333333333</v>
      </c>
      <c r="L109" s="11">
        <f t="shared" si="103"/>
        <v>3.032055</v>
      </c>
      <c r="M109" s="6" t="s">
        <v>107</v>
      </c>
      <c r="N109" s="6"/>
      <c r="O109" s="11">
        <f t="shared" si="115"/>
        <v>9.05534191749204</v>
      </c>
      <c r="P109" s="11">
        <f t="shared" si="104"/>
        <v>0.0707966517168026</v>
      </c>
      <c r="Q109" s="16">
        <f t="shared" si="105"/>
        <v>0.0205310289978727</v>
      </c>
      <c r="R109" s="11">
        <f t="shared" si="106"/>
        <v>0.87929595</v>
      </c>
      <c r="S109" s="17">
        <f t="shared" si="107"/>
        <v>0.0233493956134709</v>
      </c>
      <c r="T109" s="3">
        <v>0.27</v>
      </c>
      <c r="U109" s="18">
        <f t="shared" si="108"/>
        <v>0.00630433681563715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0.227624932643278</v>
      </c>
      <c r="AC109" s="25">
        <f t="shared" si="110"/>
        <v>11.2298333333333</v>
      </c>
      <c r="AD109" s="1">
        <f t="shared" si="111"/>
        <v>0.29</v>
      </c>
      <c r="AE109" s="26">
        <f t="shared" si="112"/>
        <v>52.63</v>
      </c>
      <c r="AF109" s="1">
        <f t="shared" si="113"/>
        <v>1345322.82652292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-0.105162373161291</v>
      </c>
      <c r="E110" s="13">
        <f t="shared" si="114"/>
        <v>-6.0068687995</v>
      </c>
      <c r="F110" s="9" t="s">
        <v>107</v>
      </c>
      <c r="G110" s="6">
        <v>4</v>
      </c>
      <c r="H110" s="11">
        <f t="shared" si="99"/>
        <v>-0.105162373161291</v>
      </c>
      <c r="I110" s="11">
        <f t="shared" si="100"/>
        <v>273.044837626839</v>
      </c>
      <c r="J110" s="11">
        <f t="shared" si="101"/>
        <v>0.017188761747831</v>
      </c>
      <c r="K110" s="11">
        <f t="shared" si="102"/>
        <v>11.2298333333333</v>
      </c>
      <c r="L110" s="11">
        <f t="shared" si="103"/>
        <v>3.032055</v>
      </c>
      <c r="M110" s="6" t="s">
        <v>107</v>
      </c>
      <c r="N110" s="6"/>
      <c r="O110" s="11">
        <f t="shared" si="115"/>
        <v>12.0166002657752</v>
      </c>
      <c r="P110" s="11">
        <f t="shared" si="104"/>
        <v>0.206550478987333</v>
      </c>
      <c r="Q110" s="16">
        <f t="shared" si="105"/>
        <v>0.0598996389063265</v>
      </c>
      <c r="R110" s="11">
        <f t="shared" si="106"/>
        <v>0.87929595</v>
      </c>
      <c r="S110" s="17">
        <f t="shared" si="107"/>
        <v>0.0681222731735845</v>
      </c>
      <c r="T110" s="3">
        <v>0.27</v>
      </c>
      <c r="U110" s="18">
        <f t="shared" si="108"/>
        <v>0.0183930137568678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0.229973762572959</v>
      </c>
      <c r="AC110" s="25">
        <f t="shared" si="110"/>
        <v>11.2298333333333</v>
      </c>
      <c r="AD110" s="1">
        <f t="shared" si="111"/>
        <v>0.29</v>
      </c>
      <c r="AE110" s="26">
        <f t="shared" si="112"/>
        <v>52.63</v>
      </c>
      <c r="AF110" s="1">
        <f t="shared" si="113"/>
        <v>1359205.02511745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8.6126573662</v>
      </c>
      <c r="E111" s="13">
        <f t="shared" si="114"/>
        <v>-0.105162373161291</v>
      </c>
      <c r="F111" s="9" t="s">
        <v>107</v>
      </c>
      <c r="G111" s="6">
        <v>5</v>
      </c>
      <c r="H111" s="11">
        <f t="shared" si="99"/>
        <v>8.6126573662</v>
      </c>
      <c r="I111" s="11">
        <f t="shared" si="100"/>
        <v>281.7626573662</v>
      </c>
      <c r="J111" s="11">
        <f t="shared" si="101"/>
        <v>0.0518102424965565</v>
      </c>
      <c r="K111" s="11">
        <f t="shared" si="102"/>
        <v>11.2298333333333</v>
      </c>
      <c r="L111" s="11">
        <f t="shared" si="103"/>
        <v>3.032055</v>
      </c>
      <c r="M111" s="6" t="s">
        <v>109</v>
      </c>
      <c r="N111" s="11">
        <f>(O110-P110)*$C$24/100</f>
        <v>11.2195472974485</v>
      </c>
      <c r="O111" s="11">
        <f t="shared" si="115"/>
        <v>3.6225574893394</v>
      </c>
      <c r="P111" s="11">
        <f t="shared" si="104"/>
        <v>0.187685581980391</v>
      </c>
      <c r="Q111" s="16">
        <f t="shared" si="105"/>
        <v>0.0544288187743134</v>
      </c>
      <c r="R111" s="11">
        <f t="shared" si="106"/>
        <v>0.87929595</v>
      </c>
      <c r="S111" s="17">
        <f t="shared" si="107"/>
        <v>0.0619004543058721</v>
      </c>
      <c r="T111" s="3">
        <v>0.27</v>
      </c>
      <c r="U111" s="18">
        <f t="shared" si="108"/>
        <v>0.0167131226625855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0.27844735973334</v>
      </c>
      <c r="AC111" s="25">
        <f t="shared" si="110"/>
        <v>11.2298333333333</v>
      </c>
      <c r="AD111" s="1">
        <f t="shared" si="111"/>
        <v>0.29</v>
      </c>
      <c r="AE111" s="26">
        <f t="shared" si="112"/>
        <v>52.63</v>
      </c>
      <c r="AF111" s="1">
        <f t="shared" si="113"/>
        <v>1645696.64967835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15.1109089982581</v>
      </c>
      <c r="E112" s="13">
        <f t="shared" si="114"/>
        <v>8.6126573662</v>
      </c>
      <c r="F112" s="9" t="s">
        <v>109</v>
      </c>
      <c r="G112" s="6">
        <v>6</v>
      </c>
      <c r="H112" s="11">
        <f t="shared" si="99"/>
        <v>15.1109089982581</v>
      </c>
      <c r="I112" s="11">
        <f t="shared" si="100"/>
        <v>288.260908998258</v>
      </c>
      <c r="J112" s="11">
        <f t="shared" si="101"/>
        <v>0.112910784250789</v>
      </c>
      <c r="K112" s="11">
        <f t="shared" si="102"/>
        <v>11.2298333333333</v>
      </c>
      <c r="L112" s="11">
        <f t="shared" si="103"/>
        <v>3.032055</v>
      </c>
      <c r="M112" s="6" t="s">
        <v>107</v>
      </c>
      <c r="N112" s="6"/>
      <c r="O112" s="11">
        <f t="shared" si="115"/>
        <v>6.466926907359</v>
      </c>
      <c r="P112" s="11">
        <f t="shared" si="104"/>
        <v>0.730185788802432</v>
      </c>
      <c r="Q112" s="16">
        <f t="shared" si="105"/>
        <v>0.211753878752705</v>
      </c>
      <c r="R112" s="11">
        <f t="shared" si="106"/>
        <v>0.87929595</v>
      </c>
      <c r="S112" s="17">
        <f t="shared" si="107"/>
        <v>0.240822079019817</v>
      </c>
      <c r="T112" s="3">
        <v>0.27</v>
      </c>
      <c r="U112" s="18">
        <f t="shared" si="108"/>
        <v>0.0650219613353507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09"/>
        <v>0.287833767087459</v>
      </c>
      <c r="AC112" s="25">
        <f t="shared" si="110"/>
        <v>11.2298333333333</v>
      </c>
      <c r="AD112" s="1">
        <f t="shared" si="111"/>
        <v>0.29</v>
      </c>
      <c r="AE112" s="26">
        <f t="shared" si="112"/>
        <v>52.63</v>
      </c>
      <c r="AF112" s="1">
        <f t="shared" si="113"/>
        <v>1701172.76965299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18.8582553173333</v>
      </c>
      <c r="E113" s="13">
        <f t="shared" si="114"/>
        <v>15.1109089982581</v>
      </c>
      <c r="F113" s="9" t="s">
        <v>107</v>
      </c>
      <c r="G113" s="6">
        <v>7</v>
      </c>
      <c r="H113" s="11">
        <f t="shared" si="99"/>
        <v>18.8582553173333</v>
      </c>
      <c r="I113" s="11">
        <f t="shared" si="100"/>
        <v>292.008255317333</v>
      </c>
      <c r="J113" s="11">
        <f t="shared" si="101"/>
        <v>0.174176239322777</v>
      </c>
      <c r="K113" s="11">
        <f t="shared" si="102"/>
        <v>11.2298333333333</v>
      </c>
      <c r="L113" s="11">
        <f t="shared" si="103"/>
        <v>3.032055</v>
      </c>
      <c r="M113" s="6" t="s">
        <v>107</v>
      </c>
      <c r="N113" s="6"/>
      <c r="O113" s="11">
        <f t="shared" si="115"/>
        <v>8.76879611855657</v>
      </c>
      <c r="P113" s="11">
        <f t="shared" si="104"/>
        <v>1.52731593131835</v>
      </c>
      <c r="Q113" s="16">
        <f t="shared" si="105"/>
        <v>0.44292162008232</v>
      </c>
      <c r="R113" s="11">
        <f t="shared" si="106"/>
        <v>0.87929595</v>
      </c>
      <c r="S113" s="17">
        <f t="shared" si="107"/>
        <v>0.503723029865338</v>
      </c>
      <c r="T113" s="3">
        <v>0.27</v>
      </c>
      <c r="U113" s="18">
        <f t="shared" si="108"/>
        <v>0.136005218063641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09"/>
        <v>0.301625813869766</v>
      </c>
      <c r="AC113" s="25">
        <f t="shared" si="110"/>
        <v>11.2298333333333</v>
      </c>
      <c r="AD113" s="1">
        <f t="shared" si="111"/>
        <v>0.29</v>
      </c>
      <c r="AE113" s="26">
        <f t="shared" si="112"/>
        <v>52.63</v>
      </c>
      <c r="AF113" s="1">
        <f t="shared" si="113"/>
        <v>1782687.36976838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21.6005966651613</v>
      </c>
      <c r="E114" s="13">
        <f t="shared" si="114"/>
        <v>18.8582553173333</v>
      </c>
      <c r="F114" s="9" t="s">
        <v>107</v>
      </c>
      <c r="G114" s="6">
        <v>8</v>
      </c>
      <c r="H114" s="11">
        <f t="shared" si="99"/>
        <v>21.6005966651613</v>
      </c>
      <c r="I114" s="11">
        <f t="shared" si="100"/>
        <v>294.750596665161</v>
      </c>
      <c r="J114" s="11">
        <f t="shared" si="101"/>
        <v>0.237531506004095</v>
      </c>
      <c r="K114" s="11">
        <f t="shared" si="102"/>
        <v>11.2298333333333</v>
      </c>
      <c r="L114" s="11">
        <f t="shared" si="103"/>
        <v>3.032055</v>
      </c>
      <c r="M114" s="6" t="s">
        <v>107</v>
      </c>
      <c r="N114" s="6"/>
      <c r="O114" s="11">
        <f t="shared" si="115"/>
        <v>10.2735351872382</v>
      </c>
      <c r="P114" s="11">
        <f t="shared" si="104"/>
        <v>2.44028828501076</v>
      </c>
      <c r="Q114" s="16">
        <f t="shared" si="105"/>
        <v>0.70768360265312</v>
      </c>
      <c r="R114" s="11">
        <f t="shared" si="106"/>
        <v>0.87929595</v>
      </c>
      <c r="S114" s="17">
        <f t="shared" si="107"/>
        <v>0.804829821692139</v>
      </c>
      <c r="T114" s="3">
        <v>0.27</v>
      </c>
      <c r="U114" s="18">
        <f t="shared" si="108"/>
        <v>0.217304051856878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09"/>
        <v>0.317422177275791</v>
      </c>
      <c r="AC114" s="25">
        <f t="shared" si="110"/>
        <v>11.2298333333333</v>
      </c>
      <c r="AD114" s="1">
        <f t="shared" si="111"/>
        <v>0.29</v>
      </c>
      <c r="AE114" s="26">
        <f t="shared" si="112"/>
        <v>52.63</v>
      </c>
      <c r="AF114" s="1">
        <f t="shared" si="113"/>
        <v>1876048.00482447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18.5308140125806</v>
      </c>
      <c r="E115" s="13">
        <f t="shared" si="114"/>
        <v>21.6005966651613</v>
      </c>
      <c r="F115" s="9" t="s">
        <v>107</v>
      </c>
      <c r="G115" s="6">
        <v>9</v>
      </c>
      <c r="H115" s="11">
        <f t="shared" si="99"/>
        <v>18.5308140125806</v>
      </c>
      <c r="I115" s="11">
        <f t="shared" si="100"/>
        <v>291.680814012581</v>
      </c>
      <c r="J115" s="11">
        <f t="shared" si="101"/>
        <v>0.167776943563295</v>
      </c>
      <c r="K115" s="11">
        <f t="shared" si="102"/>
        <v>11.2298333333333</v>
      </c>
      <c r="L115" s="11">
        <f t="shared" si="103"/>
        <v>3.032055</v>
      </c>
      <c r="M115" s="6" t="s">
        <v>107</v>
      </c>
      <c r="N115" s="6"/>
      <c r="O115" s="11">
        <f t="shared" si="115"/>
        <v>10.8653019022275</v>
      </c>
      <c r="P115" s="11">
        <f t="shared" si="104"/>
        <v>1.82294714404818</v>
      </c>
      <c r="Q115" s="16">
        <f t="shared" si="105"/>
        <v>0.528654671773971</v>
      </c>
      <c r="R115" s="11">
        <f t="shared" si="106"/>
        <v>0.87929595</v>
      </c>
      <c r="S115" s="17">
        <f t="shared" si="107"/>
        <v>0.601224959325664</v>
      </c>
      <c r="T115" s="3">
        <v>0.27</v>
      </c>
      <c r="U115" s="18">
        <f t="shared" si="108"/>
        <v>0.162330739017929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0.306740862591184</v>
      </c>
      <c r="AC115" s="25">
        <f t="shared" si="110"/>
        <v>11.2298333333333</v>
      </c>
      <c r="AD115" s="1">
        <f t="shared" si="111"/>
        <v>0.29</v>
      </c>
      <c r="AE115" s="26">
        <f t="shared" si="112"/>
        <v>52.63</v>
      </c>
      <c r="AF115" s="1">
        <f t="shared" si="113"/>
        <v>1812918.64418894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14.0769744266</v>
      </c>
      <c r="E116" s="13">
        <f t="shared" si="114"/>
        <v>18.5308140125806</v>
      </c>
      <c r="F116" s="9" t="s">
        <v>107</v>
      </c>
      <c r="G116" s="6">
        <v>10</v>
      </c>
      <c r="H116" s="11">
        <f t="shared" si="99"/>
        <v>14.0769744266</v>
      </c>
      <c r="I116" s="11">
        <f t="shared" si="100"/>
        <v>287.2269744266</v>
      </c>
      <c r="J116" s="11">
        <f t="shared" si="101"/>
        <v>0.0999837817538437</v>
      </c>
      <c r="K116" s="11">
        <f t="shared" si="102"/>
        <v>11.2298333333333</v>
      </c>
      <c r="L116" s="11">
        <f t="shared" si="103"/>
        <v>3.032055</v>
      </c>
      <c r="M116" s="6" t="s">
        <v>107</v>
      </c>
      <c r="N116" s="6"/>
      <c r="O116" s="11">
        <f t="shared" si="115"/>
        <v>12.0744097581793</v>
      </c>
      <c r="P116" s="11">
        <f t="shared" si="104"/>
        <v>1.20724515006828</v>
      </c>
      <c r="Q116" s="16">
        <f t="shared" si="105"/>
        <v>0.350101093519801</v>
      </c>
      <c r="R116" s="11">
        <f t="shared" si="106"/>
        <v>0.87929595</v>
      </c>
      <c r="S116" s="17">
        <f t="shared" si="107"/>
        <v>0.398160702912143</v>
      </c>
      <c r="T116" s="3">
        <v>0.27</v>
      </c>
      <c r="U116" s="18">
        <f t="shared" si="108"/>
        <v>0.107503389786279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0.247287908635474</v>
      </c>
      <c r="AC116" s="25">
        <f t="shared" si="110"/>
        <v>11.2298333333333</v>
      </c>
      <c r="AD116" s="1">
        <f t="shared" si="111"/>
        <v>0.29</v>
      </c>
      <c r="AE116" s="26">
        <f t="shared" si="112"/>
        <v>52.63</v>
      </c>
      <c r="AF116" s="1">
        <f t="shared" si="113"/>
        <v>1461536.15224471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5.17444847280645</v>
      </c>
      <c r="E117" s="13">
        <f t="shared" si="114"/>
        <v>14.0769744266</v>
      </c>
      <c r="F117" s="9" t="s">
        <v>107</v>
      </c>
      <c r="G117" s="6">
        <v>11</v>
      </c>
      <c r="H117" s="11">
        <f t="shared" si="99"/>
        <v>5.17444847280645</v>
      </c>
      <c r="I117" s="11">
        <f t="shared" si="100"/>
        <v>278.324448472806</v>
      </c>
      <c r="J117" s="11">
        <f t="shared" si="101"/>
        <v>0.0338081049012591</v>
      </c>
      <c r="K117" s="11">
        <f t="shared" si="102"/>
        <v>11.2298333333333</v>
      </c>
      <c r="L117" s="11">
        <f t="shared" si="103"/>
        <v>3.032055</v>
      </c>
      <c r="M117" s="6" t="s">
        <v>109</v>
      </c>
      <c r="N117" s="11">
        <f>(O116-P116)*$C$24/100</f>
        <v>10.3238063777055</v>
      </c>
      <c r="O117" s="11">
        <f t="shared" si="115"/>
        <v>3.57541323040555</v>
      </c>
      <c r="P117" s="11">
        <f t="shared" si="104"/>
        <v>0.120877945558901</v>
      </c>
      <c r="Q117" s="16">
        <f t="shared" si="105"/>
        <v>0.0350546042120812</v>
      </c>
      <c r="R117" s="11">
        <f t="shared" si="106"/>
        <v>0.87929595</v>
      </c>
      <c r="S117" s="17">
        <f t="shared" si="107"/>
        <v>0.0398666731173744</v>
      </c>
      <c r="T117" s="3">
        <v>0.27</v>
      </c>
      <c r="U117" s="18">
        <f t="shared" si="108"/>
        <v>0.0107640017416911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0.228491445538411</v>
      </c>
      <c r="AC117" s="25">
        <f t="shared" si="110"/>
        <v>11.2298333333333</v>
      </c>
      <c r="AD117" s="1">
        <f t="shared" si="111"/>
        <v>0.29</v>
      </c>
      <c r="AE117" s="26">
        <f t="shared" si="112"/>
        <v>52.63</v>
      </c>
      <c r="AF117" s="1">
        <f t="shared" si="113"/>
        <v>1350444.14413853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-2.4589785854</v>
      </c>
      <c r="E118" s="13">
        <f t="shared" si="114"/>
        <v>5.17444847280645</v>
      </c>
      <c r="F118" s="9" t="s">
        <v>109</v>
      </c>
      <c r="G118" s="6">
        <v>12</v>
      </c>
      <c r="H118" s="11">
        <f t="shared" si="99"/>
        <v>-2.4589785854</v>
      </c>
      <c r="I118" s="11">
        <f t="shared" si="100"/>
        <v>270.6910214146</v>
      </c>
      <c r="J118" s="11">
        <f t="shared" si="101"/>
        <v>0.0126059758138661</v>
      </c>
      <c r="K118" s="11">
        <f t="shared" si="102"/>
        <v>11.2298333333333</v>
      </c>
      <c r="L118" s="11">
        <f t="shared" si="103"/>
        <v>3.032055</v>
      </c>
      <c r="M118" s="6" t="s">
        <v>107</v>
      </c>
      <c r="N118" s="6"/>
      <c r="O118" s="11">
        <f t="shared" si="115"/>
        <v>6.48659028484665</v>
      </c>
      <c r="P118" s="11">
        <f t="shared" si="104"/>
        <v>0.0817698002452359</v>
      </c>
      <c r="Q118" s="16">
        <f t="shared" si="105"/>
        <v>0.0237132420711184</v>
      </c>
      <c r="R118" s="11">
        <f t="shared" si="106"/>
        <v>0.87929595</v>
      </c>
      <c r="S118" s="17">
        <f t="shared" si="107"/>
        <v>0.026968442276026</v>
      </c>
      <c r="T118" s="3">
        <v>0.27</v>
      </c>
      <c r="U118" s="18">
        <f t="shared" si="108"/>
        <v>0.00728147941452701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0.227814791450243</v>
      </c>
      <c r="AC118" s="25">
        <f t="shared" si="110"/>
        <v>11.2298333333333</v>
      </c>
      <c r="AD118" s="1">
        <f t="shared" si="111"/>
        <v>0.29</v>
      </c>
      <c r="AE118" s="26">
        <f t="shared" si="112"/>
        <v>52.63</v>
      </c>
      <c r="AF118" s="1">
        <f t="shared" si="113"/>
        <v>1346444.94167902</v>
      </c>
      <c r="AG118" s="1">
        <f>SUM(AF107:AF118)</f>
        <v>18361817.4090004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-9.05328866241935</v>
      </c>
      <c r="E119" s="13">
        <f t="shared" si="114"/>
        <v>-2.4589785854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77</v>
      </c>
      <c r="T121" s="15"/>
      <c r="U121" s="15"/>
      <c r="V121" s="15" t="s">
        <v>78</v>
      </c>
      <c r="W121" s="15"/>
      <c r="X121" s="15"/>
      <c r="Y121" s="15" t="s">
        <v>79</v>
      </c>
      <c r="Z121" s="15"/>
      <c r="AA121" s="15"/>
      <c r="AB121" s="15" t="s">
        <v>80</v>
      </c>
      <c r="AC121" s="15"/>
      <c r="AD121" s="15"/>
      <c r="AE121" s="15" t="s">
        <v>81</v>
      </c>
      <c r="AF121" s="15"/>
      <c r="AG121" s="15"/>
      <c r="AH121" s="15" t="s">
        <v>82</v>
      </c>
      <c r="AI121" s="15"/>
      <c r="AJ121" s="15"/>
      <c r="AK121" s="21" t="s">
        <v>114</v>
      </c>
      <c r="AL121" s="22"/>
      <c r="AM121" s="23"/>
      <c r="AN121" s="22" t="s">
        <v>115</v>
      </c>
      <c r="AO121" s="22"/>
      <c r="AP121" s="23"/>
      <c r="AQ121" s="15" t="s">
        <v>84</v>
      </c>
      <c r="AR121" s="15"/>
      <c r="AS121" s="15"/>
      <c r="AT121" s="2"/>
    </row>
    <row r="122" s="1" customFormat="1" spans="1:50">
      <c r="A122" s="8" t="s">
        <v>46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4" t="s">
        <v>91</v>
      </c>
      <c r="L122" s="14" t="s">
        <v>92</v>
      </c>
      <c r="M122" s="6" t="s">
        <v>93</v>
      </c>
      <c r="N122" s="14" t="s">
        <v>94</v>
      </c>
      <c r="O122" s="6" t="s">
        <v>95</v>
      </c>
      <c r="P122" s="6" t="s">
        <v>96</v>
      </c>
      <c r="Q122" s="14" t="s">
        <v>97</v>
      </c>
      <c r="R122" s="14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4" t="s">
        <v>99</v>
      </c>
      <c r="AR122" s="24" t="s">
        <v>100</v>
      </c>
      <c r="AS122" s="24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-7</v>
      </c>
      <c r="E123" s="9"/>
      <c r="F123" s="9"/>
      <c r="G123" s="6">
        <v>1</v>
      </c>
      <c r="H123" s="11">
        <f t="shared" ref="H123:H134" si="116">E124</f>
        <v>-7</v>
      </c>
      <c r="I123" s="11">
        <f t="shared" ref="I123:I134" si="117">H123+273.15</f>
        <v>266.15</v>
      </c>
      <c r="J123" s="11">
        <f t="shared" ref="J123:J134" si="118">EXP(($C$18*(I123-$C$16))/($C$19*I123*$C$16))</f>
        <v>0.00682404760193068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0.00355683009107831</v>
      </c>
      <c r="Q123" s="16">
        <f t="shared" ref="Q123:Q134" si="122">P123*$B$125</f>
        <v>0.00106704902732349</v>
      </c>
      <c r="R123" s="11">
        <f t="shared" ref="R123:R134" si="123">L123*$B$125</f>
        <v>0.156366</v>
      </c>
      <c r="S123" s="17">
        <f t="shared" ref="S123:S134" si="124">Q123/R123</f>
        <v>0.00682404760193068</v>
      </c>
      <c r="T123" s="3">
        <v>0.01</v>
      </c>
      <c r="U123" s="18">
        <f t="shared" ref="U123:U134" si="125">S123*T123</f>
        <v>6.82404760193068e-5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0.00555824047601931</v>
      </c>
      <c r="AU123" s="25">
        <f t="shared" ref="AU123:AU134" si="129">$B$123/12</f>
        <v>52.122</v>
      </c>
      <c r="AV123" s="1">
        <f t="shared" ref="AV123:AV134" si="130">$B$125</f>
        <v>0.3</v>
      </c>
      <c r="AW123" s="2">
        <f>$E$10/12</f>
        <v>7.41666666666667</v>
      </c>
      <c r="AX123" s="1">
        <f t="shared" ref="AX123:AX134" si="131">AW123*10000*AV123*0.67*AU123*AT123</f>
        <v>4318.80128993275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-12.1166753930323</v>
      </c>
      <c r="E124" s="13">
        <f t="shared" ref="E124:E135" si="132">D123</f>
        <v>-7</v>
      </c>
      <c r="F124" s="9" t="s">
        <v>107</v>
      </c>
      <c r="G124" s="6">
        <v>2</v>
      </c>
      <c r="H124" s="11">
        <f t="shared" si="116"/>
        <v>-12.1166753930323</v>
      </c>
      <c r="I124" s="11">
        <f t="shared" si="117"/>
        <v>261.033324606968</v>
      </c>
      <c r="J124" s="11">
        <f t="shared" si="118"/>
        <v>0.00333125909059494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3">L124+O123-P123-N124</f>
        <v>1.03888316990892</v>
      </c>
      <c r="P124" s="11">
        <f t="shared" si="121"/>
        <v>0.00346078900382518</v>
      </c>
      <c r="Q124" s="16">
        <f t="shared" si="122"/>
        <v>0.00103823670114755</v>
      </c>
      <c r="R124" s="11">
        <f t="shared" si="123"/>
        <v>0.156366</v>
      </c>
      <c r="S124" s="17">
        <f t="shared" si="124"/>
        <v>0.00663978551058129</v>
      </c>
      <c r="T124" s="3">
        <v>0.01</v>
      </c>
      <c r="U124" s="18">
        <f t="shared" si="125"/>
        <v>6.63978551058129e-5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0.00555639785510581</v>
      </c>
      <c r="AU124" s="25">
        <f t="shared" si="129"/>
        <v>52.122</v>
      </c>
      <c r="AV124" s="1">
        <f t="shared" si="130"/>
        <v>0.3</v>
      </c>
      <c r="AW124" s="2">
        <f t="shared" ref="AW124:AW134" si="134">$E$10/12</f>
        <v>7.41666666666667</v>
      </c>
      <c r="AX124" s="1">
        <f t="shared" si="131"/>
        <v>4317.36955742452</v>
      </c>
    </row>
    <row r="125" s="1" customFormat="1" spans="1:50">
      <c r="A125" s="6" t="s">
        <v>70</v>
      </c>
      <c r="B125" s="6">
        <f>G10</f>
        <v>0.3</v>
      </c>
      <c r="C125" s="9">
        <v>2</v>
      </c>
      <c r="D125" s="12">
        <v>-6.0068687995</v>
      </c>
      <c r="E125" s="13">
        <f t="shared" si="132"/>
        <v>-12.1166753930323</v>
      </c>
      <c r="F125" s="9" t="s">
        <v>107</v>
      </c>
      <c r="G125" s="6">
        <v>3</v>
      </c>
      <c r="H125" s="11">
        <f t="shared" si="116"/>
        <v>-6.0068687995</v>
      </c>
      <c r="I125" s="11">
        <f t="shared" si="117"/>
        <v>267.1431312005</v>
      </c>
      <c r="J125" s="11">
        <f t="shared" si="118"/>
        <v>0.00781821960582691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3"/>
        <v>1.5566423809051</v>
      </c>
      <c r="P125" s="11">
        <f t="shared" si="121"/>
        <v>0.0121701719816533</v>
      </c>
      <c r="Q125" s="16">
        <f t="shared" si="122"/>
        <v>0.00365105159449599</v>
      </c>
      <c r="R125" s="11">
        <f t="shared" si="123"/>
        <v>0.156366</v>
      </c>
      <c r="S125" s="17">
        <f t="shared" si="124"/>
        <v>0.0233493956134709</v>
      </c>
      <c r="T125" s="3">
        <v>0.01</v>
      </c>
      <c r="U125" s="18">
        <f t="shared" si="125"/>
        <v>0.000233493956134709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0.00572349395613471</v>
      </c>
      <c r="AU125" s="25">
        <f t="shared" si="129"/>
        <v>52.122</v>
      </c>
      <c r="AV125" s="1">
        <f t="shared" si="130"/>
        <v>0.3</v>
      </c>
      <c r="AW125" s="2">
        <f t="shared" si="134"/>
        <v>7.41666666666667</v>
      </c>
      <c r="AX125" s="1">
        <f t="shared" si="131"/>
        <v>4447.2046841665</v>
      </c>
    </row>
    <row r="126" s="1" customFormat="1" spans="1:50">
      <c r="A126" s="6"/>
      <c r="B126" s="6"/>
      <c r="C126" s="9">
        <v>3</v>
      </c>
      <c r="D126" s="12">
        <v>-0.105162373161291</v>
      </c>
      <c r="E126" s="13">
        <f t="shared" si="132"/>
        <v>-6.0068687995</v>
      </c>
      <c r="F126" s="9" t="s">
        <v>107</v>
      </c>
      <c r="G126" s="6">
        <v>4</v>
      </c>
      <c r="H126" s="11">
        <f t="shared" si="116"/>
        <v>-0.105162373161291</v>
      </c>
      <c r="I126" s="11">
        <f t="shared" si="117"/>
        <v>273.044837626839</v>
      </c>
      <c r="J126" s="11">
        <f t="shared" si="118"/>
        <v>0.017188761747831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3"/>
        <v>2.06569220892344</v>
      </c>
      <c r="P126" s="11">
        <f t="shared" si="121"/>
        <v>0.0355066912235357</v>
      </c>
      <c r="Q126" s="16">
        <f t="shared" si="122"/>
        <v>0.0106520073670607</v>
      </c>
      <c r="R126" s="11">
        <f t="shared" si="123"/>
        <v>0.156366</v>
      </c>
      <c r="S126" s="17">
        <f t="shared" si="124"/>
        <v>0.0681222731735845</v>
      </c>
      <c r="T126" s="3">
        <v>0.01</v>
      </c>
      <c r="U126" s="18">
        <f t="shared" si="125"/>
        <v>0.000681222731735845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0.00617122273173585</v>
      </c>
      <c r="AU126" s="25">
        <f t="shared" si="129"/>
        <v>52.122</v>
      </c>
      <c r="AV126" s="1">
        <f t="shared" si="130"/>
        <v>0.3</v>
      </c>
      <c r="AW126" s="2">
        <f t="shared" si="134"/>
        <v>7.41666666666667</v>
      </c>
      <c r="AX126" s="1">
        <f t="shared" si="131"/>
        <v>4795.09384476486</v>
      </c>
    </row>
    <row r="127" s="1" customFormat="1" spans="1:50">
      <c r="A127" s="6"/>
      <c r="B127" s="6"/>
      <c r="C127" s="9">
        <v>4</v>
      </c>
      <c r="D127" s="12">
        <v>8.6126573662</v>
      </c>
      <c r="E127" s="13">
        <f t="shared" si="132"/>
        <v>-0.105162373161291</v>
      </c>
      <c r="F127" s="9" t="s">
        <v>107</v>
      </c>
      <c r="G127" s="6">
        <v>5</v>
      </c>
      <c r="H127" s="11">
        <f t="shared" si="116"/>
        <v>8.6126573662</v>
      </c>
      <c r="I127" s="11">
        <f t="shared" si="117"/>
        <v>281.7626573662</v>
      </c>
      <c r="J127" s="11">
        <f t="shared" si="118"/>
        <v>0.0518102424965565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1.92867624181491</v>
      </c>
      <c r="O127" s="11">
        <f t="shared" si="133"/>
        <v>0.622729275884995</v>
      </c>
      <c r="P127" s="11">
        <f t="shared" si="121"/>
        <v>0.0322637547933066</v>
      </c>
      <c r="Q127" s="16">
        <f t="shared" si="122"/>
        <v>0.00967912643799199</v>
      </c>
      <c r="R127" s="11">
        <f t="shared" si="123"/>
        <v>0.156366</v>
      </c>
      <c r="S127" s="17">
        <f t="shared" si="124"/>
        <v>0.0619004543058721</v>
      </c>
      <c r="T127" s="3">
        <v>0.01</v>
      </c>
      <c r="U127" s="18">
        <f t="shared" si="125"/>
        <v>0.000619004543058721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0.0105690045430587</v>
      </c>
      <c r="AU127" s="25">
        <f t="shared" si="129"/>
        <v>52.122</v>
      </c>
      <c r="AV127" s="1">
        <f t="shared" si="130"/>
        <v>0.3</v>
      </c>
      <c r="AW127" s="2">
        <f t="shared" si="134"/>
        <v>7.41666666666667</v>
      </c>
      <c r="AX127" s="1">
        <f t="shared" si="131"/>
        <v>8212.20863883122</v>
      </c>
    </row>
    <row r="128" s="1" customFormat="1" spans="1:50">
      <c r="A128" s="6"/>
      <c r="B128" s="6"/>
      <c r="C128" s="9">
        <v>5</v>
      </c>
      <c r="D128" s="12">
        <v>15.1109089982581</v>
      </c>
      <c r="E128" s="13">
        <f t="shared" si="132"/>
        <v>8.6126573662</v>
      </c>
      <c r="F128" s="9" t="s">
        <v>109</v>
      </c>
      <c r="G128" s="6">
        <v>6</v>
      </c>
      <c r="H128" s="11">
        <f t="shared" si="116"/>
        <v>15.1109089982581</v>
      </c>
      <c r="I128" s="11">
        <f t="shared" si="117"/>
        <v>288.260908998258</v>
      </c>
      <c r="J128" s="11">
        <f t="shared" si="118"/>
        <v>0.112910784250789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3"/>
        <v>1.11168552109169</v>
      </c>
      <c r="P128" s="11">
        <f t="shared" si="121"/>
        <v>0.125521284026709</v>
      </c>
      <c r="Q128" s="16">
        <f t="shared" si="122"/>
        <v>0.0376563852080127</v>
      </c>
      <c r="R128" s="11">
        <f t="shared" si="123"/>
        <v>0.156366</v>
      </c>
      <c r="S128" s="17">
        <f t="shared" si="124"/>
        <v>0.240822079019817</v>
      </c>
      <c r="T128" s="3">
        <v>0.01</v>
      </c>
      <c r="U128" s="18">
        <f t="shared" si="125"/>
        <v>0.00240822079019817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0.0123582207901982</v>
      </c>
      <c r="AU128" s="25">
        <f t="shared" si="129"/>
        <v>52.122</v>
      </c>
      <c r="AV128" s="1">
        <f t="shared" si="130"/>
        <v>0.3</v>
      </c>
      <c r="AW128" s="2">
        <f t="shared" si="134"/>
        <v>7.41666666666667</v>
      </c>
      <c r="AX128" s="1">
        <f t="shared" si="131"/>
        <v>9602.44525587817</v>
      </c>
    </row>
    <row r="129" s="1" customFormat="1" spans="1:50">
      <c r="A129" s="6"/>
      <c r="B129" s="6"/>
      <c r="C129" s="9">
        <v>6</v>
      </c>
      <c r="D129" s="12">
        <v>18.8582553173333</v>
      </c>
      <c r="E129" s="13">
        <f t="shared" si="132"/>
        <v>15.1109089982581</v>
      </c>
      <c r="F129" s="9" t="s">
        <v>107</v>
      </c>
      <c r="G129" s="6">
        <v>7</v>
      </c>
      <c r="H129" s="11">
        <f t="shared" si="116"/>
        <v>18.8582553173333</v>
      </c>
      <c r="I129" s="11">
        <f t="shared" si="117"/>
        <v>292.008255317333</v>
      </c>
      <c r="J129" s="11">
        <f t="shared" si="118"/>
        <v>0.174176239322777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3"/>
        <v>1.50738423706498</v>
      </c>
      <c r="P129" s="11">
        <f t="shared" si="121"/>
        <v>0.262550517626411</v>
      </c>
      <c r="Q129" s="16">
        <f t="shared" si="122"/>
        <v>0.0787651552879234</v>
      </c>
      <c r="R129" s="11">
        <f t="shared" si="123"/>
        <v>0.156366</v>
      </c>
      <c r="S129" s="17">
        <f t="shared" si="124"/>
        <v>0.503723029865338</v>
      </c>
      <c r="T129" s="3">
        <v>0.01</v>
      </c>
      <c r="U129" s="18">
        <f t="shared" si="125"/>
        <v>0.00503723029865338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0.0149872302986534</v>
      </c>
      <c r="AU129" s="25">
        <f t="shared" si="129"/>
        <v>52.122</v>
      </c>
      <c r="AV129" s="1">
        <f t="shared" si="130"/>
        <v>0.3</v>
      </c>
      <c r="AW129" s="2">
        <f t="shared" si="134"/>
        <v>7.41666666666667</v>
      </c>
      <c r="AX129" s="1">
        <f t="shared" si="131"/>
        <v>11645.2085557657</v>
      </c>
    </row>
    <row r="130" s="1" customFormat="1" spans="1:50">
      <c r="A130" s="6"/>
      <c r="B130" s="6"/>
      <c r="C130" s="9">
        <v>7</v>
      </c>
      <c r="D130" s="12">
        <v>21.6005966651613</v>
      </c>
      <c r="E130" s="13">
        <f t="shared" si="132"/>
        <v>18.8582553173333</v>
      </c>
      <c r="F130" s="9" t="s">
        <v>107</v>
      </c>
      <c r="G130" s="6">
        <v>8</v>
      </c>
      <c r="H130" s="11">
        <f t="shared" si="116"/>
        <v>21.6005966651613</v>
      </c>
      <c r="I130" s="11">
        <f t="shared" si="117"/>
        <v>294.750596665161</v>
      </c>
      <c r="J130" s="11">
        <f t="shared" si="118"/>
        <v>0.237531506004095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3"/>
        <v>1.76605371943857</v>
      </c>
      <c r="P130" s="11">
        <f t="shared" si="121"/>
        <v>0.419493399662377</v>
      </c>
      <c r="Q130" s="16">
        <f t="shared" si="122"/>
        <v>0.125848019898713</v>
      </c>
      <c r="R130" s="11">
        <f t="shared" si="123"/>
        <v>0.156366</v>
      </c>
      <c r="S130" s="17">
        <f t="shared" si="124"/>
        <v>0.804829821692139</v>
      </c>
      <c r="T130" s="3">
        <v>0.01</v>
      </c>
      <c r="U130" s="18">
        <f t="shared" si="125"/>
        <v>0.00804829821692139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0.0179982982169214</v>
      </c>
      <c r="AU130" s="25">
        <f t="shared" si="129"/>
        <v>52.122</v>
      </c>
      <c r="AV130" s="1">
        <f t="shared" si="130"/>
        <v>0.3</v>
      </c>
      <c r="AW130" s="2">
        <f t="shared" si="134"/>
        <v>7.41666666666667</v>
      </c>
      <c r="AX130" s="1">
        <f t="shared" si="131"/>
        <v>13984.8345697169</v>
      </c>
    </row>
    <row r="131" s="1" customFormat="1" spans="1:50">
      <c r="A131" s="6"/>
      <c r="B131" s="6"/>
      <c r="C131" s="9">
        <v>8</v>
      </c>
      <c r="D131" s="12">
        <v>18.5308140125806</v>
      </c>
      <c r="E131" s="13">
        <f t="shared" si="132"/>
        <v>21.6005966651613</v>
      </c>
      <c r="F131" s="9" t="s">
        <v>107</v>
      </c>
      <c r="G131" s="6">
        <v>9</v>
      </c>
      <c r="H131" s="11">
        <f t="shared" si="116"/>
        <v>18.5308140125806</v>
      </c>
      <c r="I131" s="11">
        <f t="shared" si="117"/>
        <v>291.680814012581</v>
      </c>
      <c r="J131" s="11">
        <f t="shared" si="118"/>
        <v>0.167776943563295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3"/>
        <v>1.86778031977619</v>
      </c>
      <c r="P131" s="11">
        <f t="shared" si="121"/>
        <v>0.313370473299723</v>
      </c>
      <c r="Q131" s="16">
        <f t="shared" si="122"/>
        <v>0.0940111419899168</v>
      </c>
      <c r="R131" s="11">
        <f t="shared" si="123"/>
        <v>0.156366</v>
      </c>
      <c r="S131" s="17">
        <f t="shared" si="124"/>
        <v>0.601224959325664</v>
      </c>
      <c r="T131" s="3">
        <v>0.01</v>
      </c>
      <c r="U131" s="18">
        <f t="shared" si="125"/>
        <v>0.00601224959325664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0.0159622495932566</v>
      </c>
      <c r="AU131" s="25">
        <f t="shared" si="129"/>
        <v>52.122</v>
      </c>
      <c r="AV131" s="1">
        <f t="shared" si="130"/>
        <v>0.3</v>
      </c>
      <c r="AW131" s="2">
        <f t="shared" si="134"/>
        <v>7.41666666666667</v>
      </c>
      <c r="AX131" s="1">
        <f t="shared" si="131"/>
        <v>12402.8070449656</v>
      </c>
    </row>
    <row r="132" s="1" customFormat="1" spans="1:50">
      <c r="A132" s="6"/>
      <c r="B132" s="6"/>
      <c r="C132" s="9">
        <v>9</v>
      </c>
      <c r="D132" s="12">
        <v>14.0769744266</v>
      </c>
      <c r="E132" s="13">
        <f t="shared" si="132"/>
        <v>18.5308140125806</v>
      </c>
      <c r="F132" s="9" t="s">
        <v>107</v>
      </c>
      <c r="G132" s="6">
        <v>10</v>
      </c>
      <c r="H132" s="11">
        <f t="shared" si="116"/>
        <v>14.0769744266</v>
      </c>
      <c r="I132" s="11">
        <f t="shared" si="117"/>
        <v>287.2269744266</v>
      </c>
      <c r="J132" s="11">
        <f t="shared" si="118"/>
        <v>0.0999837817538437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3"/>
        <v>2.07562984647647</v>
      </c>
      <c r="P132" s="11">
        <f t="shared" si="121"/>
        <v>0.207529321571867</v>
      </c>
      <c r="Q132" s="16">
        <f t="shared" si="122"/>
        <v>0.0622587964715602</v>
      </c>
      <c r="R132" s="11">
        <f t="shared" si="123"/>
        <v>0.156366</v>
      </c>
      <c r="S132" s="17">
        <f t="shared" si="124"/>
        <v>0.398160702912143</v>
      </c>
      <c r="T132" s="3">
        <v>0.01</v>
      </c>
      <c r="U132" s="18">
        <f t="shared" si="125"/>
        <v>0.00398160702912143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0.00947160702912143</v>
      </c>
      <c r="AU132" s="25">
        <f t="shared" si="129"/>
        <v>52.122</v>
      </c>
      <c r="AV132" s="1">
        <f t="shared" si="130"/>
        <v>0.3</v>
      </c>
      <c r="AW132" s="2">
        <f t="shared" si="134"/>
        <v>7.41666666666667</v>
      </c>
      <c r="AX132" s="1">
        <f t="shared" si="131"/>
        <v>7359.52120668261</v>
      </c>
    </row>
    <row r="133" s="1" customFormat="1" spans="1:50">
      <c r="A133" s="6"/>
      <c r="B133" s="6"/>
      <c r="C133" s="9">
        <v>10</v>
      </c>
      <c r="D133" s="12">
        <v>5.17444847280645</v>
      </c>
      <c r="E133" s="13">
        <f t="shared" si="132"/>
        <v>14.0769744266</v>
      </c>
      <c r="F133" s="9" t="s">
        <v>107</v>
      </c>
      <c r="G133" s="6">
        <v>11</v>
      </c>
      <c r="H133" s="11">
        <f t="shared" si="116"/>
        <v>5.17444847280645</v>
      </c>
      <c r="I133" s="11">
        <f t="shared" si="117"/>
        <v>278.324448472806</v>
      </c>
      <c r="J133" s="11">
        <f t="shared" si="118"/>
        <v>0.0338081049012591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1.77469549865937</v>
      </c>
      <c r="O133" s="11">
        <f t="shared" si="133"/>
        <v>0.61462502624523</v>
      </c>
      <c r="P133" s="11">
        <f t="shared" si="121"/>
        <v>0.0207793073622379</v>
      </c>
      <c r="Q133" s="16">
        <f t="shared" si="122"/>
        <v>0.00623379220867136</v>
      </c>
      <c r="R133" s="11">
        <f t="shared" si="123"/>
        <v>0.156366</v>
      </c>
      <c r="S133" s="17">
        <f t="shared" si="124"/>
        <v>0.0398666731173744</v>
      </c>
      <c r="T133" s="3">
        <v>0.01</v>
      </c>
      <c r="U133" s="18">
        <f t="shared" si="125"/>
        <v>0.000398666731173744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0.00588866673117374</v>
      </c>
      <c r="AU133" s="25">
        <f t="shared" si="129"/>
        <v>52.122</v>
      </c>
      <c r="AV133" s="1">
        <f t="shared" si="130"/>
        <v>0.3</v>
      </c>
      <c r="AW133" s="2">
        <f t="shared" si="134"/>
        <v>7.41666666666667</v>
      </c>
      <c r="AX133" s="1">
        <f t="shared" si="131"/>
        <v>4575.54536985256</v>
      </c>
    </row>
    <row r="134" s="1" customFormat="1" spans="1:51">
      <c r="A134" s="6"/>
      <c r="B134" s="6"/>
      <c r="C134" s="9">
        <v>11</v>
      </c>
      <c r="D134" s="12">
        <v>-2.4589785854</v>
      </c>
      <c r="E134" s="13">
        <f t="shared" si="132"/>
        <v>5.17444847280645</v>
      </c>
      <c r="F134" s="9" t="s">
        <v>109</v>
      </c>
      <c r="G134" s="6">
        <v>12</v>
      </c>
      <c r="H134" s="11">
        <f t="shared" si="116"/>
        <v>-2.4589785854</v>
      </c>
      <c r="I134" s="11">
        <f t="shared" si="117"/>
        <v>270.6910214146</v>
      </c>
      <c r="J134" s="11">
        <f t="shared" si="118"/>
        <v>0.0126059758138661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3"/>
        <v>1.11506571888299</v>
      </c>
      <c r="P134" s="11">
        <f t="shared" si="121"/>
        <v>0.0140564914831102</v>
      </c>
      <c r="Q134" s="16">
        <f t="shared" si="122"/>
        <v>0.00421694744493307</v>
      </c>
      <c r="R134" s="11">
        <f t="shared" si="123"/>
        <v>0.156366</v>
      </c>
      <c r="S134" s="17">
        <f t="shared" si="124"/>
        <v>0.026968442276026</v>
      </c>
      <c r="T134" s="3">
        <v>0.01</v>
      </c>
      <c r="U134" s="18">
        <f t="shared" si="125"/>
        <v>0.00026968442276026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0.00575968442276026</v>
      </c>
      <c r="AU134" s="25">
        <f t="shared" si="129"/>
        <v>52.122</v>
      </c>
      <c r="AV134" s="1">
        <f t="shared" si="130"/>
        <v>0.3</v>
      </c>
      <c r="AW134" s="2">
        <f t="shared" si="134"/>
        <v>7.41666666666667</v>
      </c>
      <c r="AX134" s="1">
        <f t="shared" si="131"/>
        <v>4475.32499213447</v>
      </c>
      <c r="AY134" s="1">
        <f>SUM(AX123:AX134)</f>
        <v>90136.3650101159</v>
      </c>
    </row>
    <row r="135" s="1" customFormat="1" spans="1:46">
      <c r="A135" s="6"/>
      <c r="B135" s="6"/>
      <c r="C135" s="9">
        <v>12</v>
      </c>
      <c r="D135" s="12">
        <v>-9.05328866241935</v>
      </c>
      <c r="E135" s="13">
        <f t="shared" si="132"/>
        <v>-2.4589785854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77</v>
      </c>
      <c r="T137" s="15"/>
      <c r="U137" s="15"/>
      <c r="V137" s="15" t="s">
        <v>78</v>
      </c>
      <c r="W137" s="15"/>
      <c r="X137" s="15"/>
      <c r="Y137" s="15" t="s">
        <v>79</v>
      </c>
      <c r="Z137" s="15"/>
      <c r="AA137" s="15"/>
      <c r="AB137" s="15" t="s">
        <v>80</v>
      </c>
      <c r="AC137" s="15"/>
      <c r="AD137" s="15"/>
      <c r="AE137" s="15" t="s">
        <v>81</v>
      </c>
      <c r="AF137" s="15"/>
      <c r="AG137" s="15"/>
      <c r="AH137" s="15" t="s">
        <v>82</v>
      </c>
      <c r="AI137" s="15"/>
      <c r="AJ137" s="15"/>
      <c r="AK137" s="21" t="s">
        <v>114</v>
      </c>
      <c r="AL137" s="22"/>
      <c r="AM137" s="23"/>
      <c r="AN137" s="22" t="s">
        <v>115</v>
      </c>
      <c r="AO137" s="22"/>
      <c r="AP137" s="23"/>
      <c r="AQ137" s="15" t="s">
        <v>84</v>
      </c>
      <c r="AR137" s="15"/>
      <c r="AS137" s="15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4" t="s">
        <v>91</v>
      </c>
      <c r="L138" s="14" t="s">
        <v>92</v>
      </c>
      <c r="M138" s="6" t="s">
        <v>93</v>
      </c>
      <c r="N138" s="14" t="s">
        <v>94</v>
      </c>
      <c r="O138" s="6" t="s">
        <v>95</v>
      </c>
      <c r="P138" s="6" t="s">
        <v>96</v>
      </c>
      <c r="Q138" s="14" t="s">
        <v>97</v>
      </c>
      <c r="R138" s="14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4" t="s">
        <v>99</v>
      </c>
      <c r="AR138" s="24" t="s">
        <v>100</v>
      </c>
      <c r="AS138" s="24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-7</v>
      </c>
      <c r="E139" s="9"/>
      <c r="F139" s="9"/>
      <c r="G139" s="6">
        <v>1</v>
      </c>
      <c r="H139" s="11">
        <f t="shared" ref="H139:H150" si="135">E140</f>
        <v>-7</v>
      </c>
      <c r="I139" s="11">
        <f t="shared" ref="I139:I150" si="136">H139+273.15</f>
        <v>266.15</v>
      </c>
      <c r="J139" s="11">
        <f t="shared" ref="J139:J150" si="137">EXP(($C$18*(I139-$C$16))/($C$19*I139*$C$16))</f>
        <v>0.00682404760193068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0.00194280635226967</v>
      </c>
      <c r="Q139" s="16">
        <f t="shared" ref="Q139:Q150" si="141">P139*$B$125</f>
        <v>0.0005828419056809</v>
      </c>
      <c r="R139" s="11">
        <f t="shared" ref="R139:R150" si="142">L139*$B$125</f>
        <v>0.08541</v>
      </c>
      <c r="S139" s="17">
        <f t="shared" ref="S139:S150" si="143">Q139/R139</f>
        <v>0.00682404760193068</v>
      </c>
      <c r="T139" s="3">
        <v>0.01</v>
      </c>
      <c r="U139" s="18">
        <f t="shared" ref="U139:U150" si="144">S139*T139</f>
        <v>6.82404760193068e-5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0.00555824047601931</v>
      </c>
      <c r="AU139" s="25">
        <f t="shared" ref="AU139:AU150" si="148">$B$139/12</f>
        <v>28.47</v>
      </c>
      <c r="AV139" s="1">
        <f t="shared" ref="AV139:AV150" si="149">$B$125</f>
        <v>0.3</v>
      </c>
      <c r="AW139" s="2">
        <f>$E$11/12</f>
        <v>4.55</v>
      </c>
      <c r="AX139" s="1">
        <f t="shared" ref="AX139:AX150" si="150">AW139*10000*AV139*0.67*AU139*AT139</f>
        <v>1447.21232914468</v>
      </c>
      <c r="AZ139" s="2">
        <f>$E$12/12</f>
        <v>0.0666666666666667</v>
      </c>
      <c r="BA139" s="1">
        <f t="shared" ref="BA139:BA150" si="151">AZ139*10000*AV139*0.67*AU139*AT139</f>
        <v>21.2045762512041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-12.1166753930323</v>
      </c>
      <c r="E140" s="13">
        <f t="shared" ref="E140:E151" si="152">D139</f>
        <v>-7</v>
      </c>
      <c r="F140" s="9" t="s">
        <v>107</v>
      </c>
      <c r="G140" s="6">
        <v>2</v>
      </c>
      <c r="H140" s="11">
        <f t="shared" si="135"/>
        <v>-12.1166753930323</v>
      </c>
      <c r="I140" s="11">
        <f t="shared" si="136"/>
        <v>261.033324606968</v>
      </c>
      <c r="J140" s="11">
        <f t="shared" si="137"/>
        <v>0.00333125909059494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3">L140+O139-P139-N140</f>
        <v>0.56745719364773</v>
      </c>
      <c r="P140" s="11">
        <f t="shared" si="140"/>
        <v>0.00189034693486249</v>
      </c>
      <c r="Q140" s="16">
        <f t="shared" si="141"/>
        <v>0.000567104080458748</v>
      </c>
      <c r="R140" s="11">
        <f t="shared" si="142"/>
        <v>0.08541</v>
      </c>
      <c r="S140" s="17">
        <f t="shared" si="143"/>
        <v>0.00663978551058129</v>
      </c>
      <c r="T140" s="3">
        <v>0.01</v>
      </c>
      <c r="U140" s="18">
        <f t="shared" si="144"/>
        <v>6.63978551058129e-5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0.00555639785510581</v>
      </c>
      <c r="AU140" s="25">
        <f t="shared" si="148"/>
        <v>28.47</v>
      </c>
      <c r="AV140" s="1">
        <f t="shared" si="149"/>
        <v>0.3</v>
      </c>
      <c r="AW140" s="2">
        <f t="shared" ref="AW140:AW150" si="154">$E$11/12</f>
        <v>4.55</v>
      </c>
      <c r="AX140" s="1">
        <f t="shared" si="150"/>
        <v>1446.73256154278</v>
      </c>
      <c r="AZ140" s="2">
        <f t="shared" ref="AZ140:AZ150" si="155">$E$12/12</f>
        <v>0.0666666666666667</v>
      </c>
      <c r="BA140" s="1">
        <f t="shared" si="151"/>
        <v>21.1975466892716</v>
      </c>
    </row>
    <row r="141" s="1" customFormat="1" spans="1:53">
      <c r="A141" s="6" t="s">
        <v>70</v>
      </c>
      <c r="B141" s="6">
        <f>G11</f>
        <v>0.33</v>
      </c>
      <c r="C141" s="9">
        <v>2</v>
      </c>
      <c r="D141" s="12">
        <v>-6.0068687995</v>
      </c>
      <c r="E141" s="13">
        <f t="shared" si="152"/>
        <v>-12.1166753930323</v>
      </c>
      <c r="F141" s="9" t="s">
        <v>107</v>
      </c>
      <c r="G141" s="6">
        <v>3</v>
      </c>
      <c r="H141" s="11">
        <f t="shared" si="135"/>
        <v>-6.0068687995</v>
      </c>
      <c r="I141" s="11">
        <f t="shared" si="136"/>
        <v>267.1431312005</v>
      </c>
      <c r="J141" s="11">
        <f t="shared" si="137"/>
        <v>0.00781821960582691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3"/>
        <v>0.850266846712868</v>
      </c>
      <c r="P141" s="11">
        <f t="shared" si="140"/>
        <v>0.00664757293115517</v>
      </c>
      <c r="Q141" s="16">
        <f t="shared" si="141"/>
        <v>0.00199427187934655</v>
      </c>
      <c r="R141" s="11">
        <f t="shared" si="142"/>
        <v>0.08541</v>
      </c>
      <c r="S141" s="17">
        <f t="shared" si="143"/>
        <v>0.0233493956134709</v>
      </c>
      <c r="T141" s="3">
        <v>0.01</v>
      </c>
      <c r="U141" s="18">
        <f t="shared" si="144"/>
        <v>0.000233493956134709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0.00572349395613471</v>
      </c>
      <c r="AU141" s="25">
        <f t="shared" si="148"/>
        <v>28.47</v>
      </c>
      <c r="AV141" s="1">
        <f t="shared" si="149"/>
        <v>0.3</v>
      </c>
      <c r="AW141" s="2">
        <f t="shared" si="154"/>
        <v>4.55</v>
      </c>
      <c r="AX141" s="1">
        <f t="shared" si="150"/>
        <v>1490.23977189188</v>
      </c>
      <c r="AZ141" s="2">
        <f t="shared" si="155"/>
        <v>0.0666666666666667</v>
      </c>
      <c r="BA141" s="1">
        <f t="shared" si="151"/>
        <v>21.8350149727748</v>
      </c>
    </row>
    <row r="142" s="1" customFormat="1" spans="1:53">
      <c r="A142" s="6"/>
      <c r="B142" s="6"/>
      <c r="C142" s="9">
        <v>3</v>
      </c>
      <c r="D142" s="12">
        <v>-0.105162373161291</v>
      </c>
      <c r="E142" s="13">
        <f t="shared" si="152"/>
        <v>-6.0068687995</v>
      </c>
      <c r="F142" s="9" t="s">
        <v>107</v>
      </c>
      <c r="G142" s="6">
        <v>4</v>
      </c>
      <c r="H142" s="11">
        <f t="shared" si="135"/>
        <v>-0.105162373161291</v>
      </c>
      <c r="I142" s="11">
        <f t="shared" si="136"/>
        <v>273.044837626839</v>
      </c>
      <c r="J142" s="11">
        <f t="shared" si="137"/>
        <v>0.017188761747831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3"/>
        <v>1.12831927378171</v>
      </c>
      <c r="P142" s="11">
        <f t="shared" si="140"/>
        <v>0.0193944111725195</v>
      </c>
      <c r="Q142" s="16">
        <f t="shared" si="141"/>
        <v>0.00581832335175585</v>
      </c>
      <c r="R142" s="11">
        <f t="shared" si="142"/>
        <v>0.08541</v>
      </c>
      <c r="S142" s="17">
        <f t="shared" si="143"/>
        <v>0.0681222731735845</v>
      </c>
      <c r="T142" s="3">
        <v>0.01</v>
      </c>
      <c r="U142" s="18">
        <f t="shared" si="144"/>
        <v>0.000681222731735845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0.00617122273173585</v>
      </c>
      <c r="AU142" s="25">
        <f t="shared" si="148"/>
        <v>28.47</v>
      </c>
      <c r="AV142" s="1">
        <f t="shared" si="149"/>
        <v>0.3</v>
      </c>
      <c r="AW142" s="2">
        <f t="shared" si="154"/>
        <v>4.55</v>
      </c>
      <c r="AX142" s="1">
        <f t="shared" si="150"/>
        <v>1606.81598102828</v>
      </c>
      <c r="AZ142" s="2">
        <f t="shared" si="155"/>
        <v>0.0666666666666667</v>
      </c>
      <c r="BA142" s="1">
        <f t="shared" si="151"/>
        <v>23.5430912971176</v>
      </c>
    </row>
    <row r="143" s="1" customFormat="1" spans="1:53">
      <c r="A143" s="6"/>
      <c r="B143" s="6"/>
      <c r="C143" s="9">
        <v>4</v>
      </c>
      <c r="D143" s="12">
        <v>8.6126573662</v>
      </c>
      <c r="E143" s="13">
        <f t="shared" si="152"/>
        <v>-0.105162373161291</v>
      </c>
      <c r="F143" s="9" t="s">
        <v>107</v>
      </c>
      <c r="G143" s="6">
        <v>5</v>
      </c>
      <c r="H143" s="11">
        <f t="shared" si="135"/>
        <v>8.6126573662</v>
      </c>
      <c r="I143" s="11">
        <f t="shared" si="136"/>
        <v>281.7626573662</v>
      </c>
      <c r="J143" s="11">
        <f t="shared" si="137"/>
        <v>0.0518102424965565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1.05347861947873</v>
      </c>
      <c r="O143" s="11">
        <f t="shared" si="153"/>
        <v>0.34014624313046</v>
      </c>
      <c r="P143" s="11">
        <f t="shared" si="140"/>
        <v>0.0176230593408818</v>
      </c>
      <c r="Q143" s="16">
        <f t="shared" si="141"/>
        <v>0.00528691780226453</v>
      </c>
      <c r="R143" s="11">
        <f t="shared" si="142"/>
        <v>0.08541</v>
      </c>
      <c r="S143" s="17">
        <f t="shared" si="143"/>
        <v>0.0619004543058721</v>
      </c>
      <c r="T143" s="3">
        <v>0.01</v>
      </c>
      <c r="U143" s="18">
        <f t="shared" si="144"/>
        <v>0.000619004543058721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0.0105690045430587</v>
      </c>
      <c r="AU143" s="25">
        <f t="shared" si="148"/>
        <v>28.47</v>
      </c>
      <c r="AV143" s="1">
        <f t="shared" si="149"/>
        <v>0.3</v>
      </c>
      <c r="AW143" s="2">
        <f t="shared" si="154"/>
        <v>4.55</v>
      </c>
      <c r="AX143" s="1">
        <f t="shared" si="150"/>
        <v>2751.87691995203</v>
      </c>
      <c r="AZ143" s="2">
        <f t="shared" si="155"/>
        <v>0.0666666666666667</v>
      </c>
      <c r="BA143" s="1">
        <f t="shared" si="151"/>
        <v>40.3205409516782</v>
      </c>
    </row>
    <row r="144" s="1" customFormat="1" spans="1:53">
      <c r="A144" s="6"/>
      <c r="B144" s="6"/>
      <c r="C144" s="9">
        <v>5</v>
      </c>
      <c r="D144" s="12">
        <v>15.1109089982581</v>
      </c>
      <c r="E144" s="13">
        <f t="shared" si="152"/>
        <v>8.6126573662</v>
      </c>
      <c r="F144" s="9" t="s">
        <v>109</v>
      </c>
      <c r="G144" s="6">
        <v>6</v>
      </c>
      <c r="H144" s="11">
        <f t="shared" si="135"/>
        <v>15.1109089982581</v>
      </c>
      <c r="I144" s="11">
        <f t="shared" si="136"/>
        <v>288.260908998258</v>
      </c>
      <c r="J144" s="11">
        <f t="shared" si="137"/>
        <v>0.112910784250789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3"/>
        <v>0.607223183789578</v>
      </c>
      <c r="P144" s="11">
        <f t="shared" si="140"/>
        <v>0.068562045896942</v>
      </c>
      <c r="Q144" s="16">
        <f t="shared" si="141"/>
        <v>0.0205686137690826</v>
      </c>
      <c r="R144" s="11">
        <f t="shared" si="142"/>
        <v>0.08541</v>
      </c>
      <c r="S144" s="17">
        <f t="shared" si="143"/>
        <v>0.240822079019817</v>
      </c>
      <c r="T144" s="3">
        <v>0.01</v>
      </c>
      <c r="U144" s="18">
        <f t="shared" si="144"/>
        <v>0.00240822079019817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0.0123582207901982</v>
      </c>
      <c r="AU144" s="25">
        <f t="shared" si="148"/>
        <v>28.47</v>
      </c>
      <c r="AV144" s="1">
        <f t="shared" si="149"/>
        <v>0.3</v>
      </c>
      <c r="AW144" s="2">
        <f t="shared" si="154"/>
        <v>4.55</v>
      </c>
      <c r="AX144" s="1">
        <f t="shared" si="150"/>
        <v>3217.73942150048</v>
      </c>
      <c r="AZ144" s="2">
        <f t="shared" si="155"/>
        <v>0.0666666666666667</v>
      </c>
      <c r="BA144" s="1">
        <f t="shared" si="151"/>
        <v>47.1463651501902</v>
      </c>
    </row>
    <row r="145" s="1" customFormat="1" spans="1:53">
      <c r="A145" s="6"/>
      <c r="B145" s="6"/>
      <c r="C145" s="9">
        <v>6</v>
      </c>
      <c r="D145" s="12">
        <v>18.8582553173333</v>
      </c>
      <c r="E145" s="13">
        <f t="shared" si="152"/>
        <v>15.1109089982581</v>
      </c>
      <c r="F145" s="9" t="s">
        <v>107</v>
      </c>
      <c r="G145" s="6">
        <v>7</v>
      </c>
      <c r="H145" s="11">
        <f t="shared" si="135"/>
        <v>18.8582553173333</v>
      </c>
      <c r="I145" s="11">
        <f t="shared" si="136"/>
        <v>292.008255317333</v>
      </c>
      <c r="J145" s="11">
        <f t="shared" si="137"/>
        <v>0.174176239322777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3"/>
        <v>0.823361137892636</v>
      </c>
      <c r="P145" s="11">
        <f t="shared" si="140"/>
        <v>0.143409946602662</v>
      </c>
      <c r="Q145" s="16">
        <f t="shared" si="141"/>
        <v>0.0430229839807985</v>
      </c>
      <c r="R145" s="11">
        <f t="shared" si="142"/>
        <v>0.08541</v>
      </c>
      <c r="S145" s="17">
        <f t="shared" si="143"/>
        <v>0.503723029865338</v>
      </c>
      <c r="T145" s="3">
        <v>0.01</v>
      </c>
      <c r="U145" s="18">
        <f t="shared" si="144"/>
        <v>0.00503723029865338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5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0.0149872302986534</v>
      </c>
      <c r="AU145" s="25">
        <f t="shared" si="148"/>
        <v>28.47</v>
      </c>
      <c r="AV145" s="1">
        <f t="shared" si="149"/>
        <v>0.3</v>
      </c>
      <c r="AW145" s="2">
        <f t="shared" si="154"/>
        <v>4.55</v>
      </c>
      <c r="AX145" s="1">
        <f t="shared" si="150"/>
        <v>3902.26089740464</v>
      </c>
      <c r="AZ145" s="2">
        <f t="shared" si="155"/>
        <v>0.0666666666666667</v>
      </c>
      <c r="BA145" s="1">
        <f t="shared" si="151"/>
        <v>57.1759838447567</v>
      </c>
    </row>
    <row r="146" s="1" customFormat="1" spans="1:53">
      <c r="A146" s="6"/>
      <c r="B146" s="6"/>
      <c r="C146" s="9">
        <v>7</v>
      </c>
      <c r="D146" s="12">
        <v>21.6005966651613</v>
      </c>
      <c r="E146" s="13">
        <f t="shared" si="152"/>
        <v>18.8582553173333</v>
      </c>
      <c r="F146" s="9" t="s">
        <v>107</v>
      </c>
      <c r="G146" s="6">
        <v>8</v>
      </c>
      <c r="H146" s="11">
        <f t="shared" si="135"/>
        <v>21.6005966651613</v>
      </c>
      <c r="I146" s="11">
        <f t="shared" si="136"/>
        <v>294.750596665161</v>
      </c>
      <c r="J146" s="11">
        <f t="shared" si="137"/>
        <v>0.237531506004095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3"/>
        <v>0.964651191289974</v>
      </c>
      <c r="P146" s="11">
        <f t="shared" si="140"/>
        <v>0.229135050235752</v>
      </c>
      <c r="Q146" s="16">
        <f t="shared" si="141"/>
        <v>0.0687405150707256</v>
      </c>
      <c r="R146" s="11">
        <f t="shared" si="142"/>
        <v>0.08541</v>
      </c>
      <c r="S146" s="17">
        <f t="shared" si="143"/>
        <v>0.804829821692139</v>
      </c>
      <c r="T146" s="3">
        <v>0.01</v>
      </c>
      <c r="U146" s="18">
        <f t="shared" si="144"/>
        <v>0.00804829821692139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5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0.0179982982169214</v>
      </c>
      <c r="AU146" s="25">
        <f t="shared" si="148"/>
        <v>28.47</v>
      </c>
      <c r="AV146" s="1">
        <f t="shared" si="149"/>
        <v>0.3</v>
      </c>
      <c r="AW146" s="2">
        <f t="shared" si="154"/>
        <v>4.55</v>
      </c>
      <c r="AX146" s="1">
        <f t="shared" si="150"/>
        <v>4686.25983268107</v>
      </c>
      <c r="AZ146" s="2">
        <f t="shared" si="155"/>
        <v>0.0666666666666667</v>
      </c>
      <c r="BA146" s="1">
        <f t="shared" si="151"/>
        <v>68.6631477315908</v>
      </c>
    </row>
    <row r="147" s="1" customFormat="1" spans="1:53">
      <c r="A147" s="6"/>
      <c r="B147" s="6"/>
      <c r="C147" s="9">
        <v>8</v>
      </c>
      <c r="D147" s="12">
        <v>18.5308140125806</v>
      </c>
      <c r="E147" s="13">
        <f t="shared" si="152"/>
        <v>21.6005966651613</v>
      </c>
      <c r="F147" s="9" t="s">
        <v>107</v>
      </c>
      <c r="G147" s="6">
        <v>9</v>
      </c>
      <c r="H147" s="11">
        <f t="shared" si="135"/>
        <v>18.5308140125806</v>
      </c>
      <c r="I147" s="11">
        <f t="shared" si="136"/>
        <v>291.680814012581</v>
      </c>
      <c r="J147" s="11">
        <f t="shared" si="137"/>
        <v>0.167776943563295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3"/>
        <v>1.02021614105422</v>
      </c>
      <c r="P147" s="11">
        <f t="shared" si="140"/>
        <v>0.171168745920017</v>
      </c>
      <c r="Q147" s="16">
        <f t="shared" si="141"/>
        <v>0.051350623776005</v>
      </c>
      <c r="R147" s="11">
        <f t="shared" si="142"/>
        <v>0.08541</v>
      </c>
      <c r="S147" s="17">
        <f t="shared" si="143"/>
        <v>0.601224959325664</v>
      </c>
      <c r="T147" s="3">
        <v>0.01</v>
      </c>
      <c r="U147" s="18">
        <f t="shared" si="144"/>
        <v>0.00601224959325664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0.0159622495932566</v>
      </c>
      <c r="AU147" s="25">
        <f t="shared" si="148"/>
        <v>28.47</v>
      </c>
      <c r="AV147" s="1">
        <f t="shared" si="149"/>
        <v>0.3</v>
      </c>
      <c r="AW147" s="2">
        <f t="shared" si="154"/>
        <v>4.55</v>
      </c>
      <c r="AX147" s="1">
        <f t="shared" si="150"/>
        <v>4156.12899656151</v>
      </c>
      <c r="AZ147" s="2">
        <f t="shared" si="155"/>
        <v>0.0666666666666667</v>
      </c>
      <c r="BA147" s="1">
        <f t="shared" si="151"/>
        <v>60.8956629532822</v>
      </c>
    </row>
    <row r="148" s="1" customFormat="1" spans="1:53">
      <c r="A148" s="6"/>
      <c r="B148" s="6"/>
      <c r="C148" s="9">
        <v>9</v>
      </c>
      <c r="D148" s="12">
        <v>14.0769744266</v>
      </c>
      <c r="E148" s="13">
        <f t="shared" si="152"/>
        <v>18.5308140125806</v>
      </c>
      <c r="F148" s="9" t="s">
        <v>107</v>
      </c>
      <c r="G148" s="6">
        <v>10</v>
      </c>
      <c r="H148" s="11">
        <f t="shared" si="135"/>
        <v>14.0769744266</v>
      </c>
      <c r="I148" s="11">
        <f t="shared" si="136"/>
        <v>287.2269744266</v>
      </c>
      <c r="J148" s="11">
        <f t="shared" si="137"/>
        <v>0.0999837817538437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3"/>
        <v>1.13374739513421</v>
      </c>
      <c r="P148" s="11">
        <f t="shared" si="140"/>
        <v>0.113356352119087</v>
      </c>
      <c r="Q148" s="16">
        <f t="shared" si="141"/>
        <v>0.0340069056357262</v>
      </c>
      <c r="R148" s="11">
        <f t="shared" si="142"/>
        <v>0.08541</v>
      </c>
      <c r="S148" s="17">
        <f t="shared" si="143"/>
        <v>0.398160702912143</v>
      </c>
      <c r="T148" s="3">
        <v>0.01</v>
      </c>
      <c r="U148" s="18">
        <f t="shared" si="144"/>
        <v>0.00398160702912143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0.00947160702912143</v>
      </c>
      <c r="AU148" s="25">
        <f t="shared" si="148"/>
        <v>28.47</v>
      </c>
      <c r="AV148" s="1">
        <f t="shared" si="149"/>
        <v>0.3</v>
      </c>
      <c r="AW148" s="2">
        <f t="shared" si="154"/>
        <v>4.55</v>
      </c>
      <c r="AX148" s="1">
        <f t="shared" si="150"/>
        <v>2466.14491195511</v>
      </c>
      <c r="AZ148" s="2">
        <f t="shared" si="155"/>
        <v>0.0666666666666667</v>
      </c>
      <c r="BA148" s="1">
        <f t="shared" si="151"/>
        <v>36.1339913839577</v>
      </c>
    </row>
    <row r="149" s="1" customFormat="1" spans="1:53">
      <c r="A149" s="6"/>
      <c r="B149" s="6"/>
      <c r="C149" s="9">
        <v>10</v>
      </c>
      <c r="D149" s="12">
        <v>5.17444847280645</v>
      </c>
      <c r="E149" s="13">
        <f t="shared" si="152"/>
        <v>14.0769744266</v>
      </c>
      <c r="F149" s="9" t="s">
        <v>107</v>
      </c>
      <c r="G149" s="6">
        <v>11</v>
      </c>
      <c r="H149" s="11">
        <f t="shared" si="135"/>
        <v>5.17444847280645</v>
      </c>
      <c r="I149" s="11">
        <f t="shared" si="136"/>
        <v>278.324448472806</v>
      </c>
      <c r="J149" s="11">
        <f t="shared" si="137"/>
        <v>0.0338081049012591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0.969371490864362</v>
      </c>
      <c r="O149" s="11">
        <f t="shared" si="153"/>
        <v>0.335719552150756</v>
      </c>
      <c r="P149" s="11">
        <f t="shared" si="140"/>
        <v>0.0113500418365165</v>
      </c>
      <c r="Q149" s="16">
        <f t="shared" si="141"/>
        <v>0.00340501255095495</v>
      </c>
      <c r="R149" s="11">
        <f t="shared" si="142"/>
        <v>0.08541</v>
      </c>
      <c r="S149" s="17">
        <f t="shared" si="143"/>
        <v>0.0398666731173744</v>
      </c>
      <c r="T149" s="3">
        <v>0.01</v>
      </c>
      <c r="U149" s="18">
        <f t="shared" si="144"/>
        <v>0.000398666731173744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0.00588866673117374</v>
      </c>
      <c r="AU149" s="25">
        <f t="shared" si="148"/>
        <v>28.47</v>
      </c>
      <c r="AV149" s="1">
        <f t="shared" si="149"/>
        <v>0.3</v>
      </c>
      <c r="AW149" s="2">
        <f t="shared" si="154"/>
        <v>4.55</v>
      </c>
      <c r="AX149" s="1">
        <f t="shared" si="150"/>
        <v>1533.24620126586</v>
      </c>
      <c r="AZ149" s="2">
        <f t="shared" si="155"/>
        <v>0.0666666666666667</v>
      </c>
      <c r="BA149" s="1">
        <f t="shared" si="151"/>
        <v>22.4651458060932</v>
      </c>
    </row>
    <row r="150" s="1" customFormat="1" spans="1:54">
      <c r="A150" s="6"/>
      <c r="B150" s="6"/>
      <c r="C150" s="9">
        <v>11</v>
      </c>
      <c r="D150" s="12">
        <v>-2.4589785854</v>
      </c>
      <c r="E150" s="13">
        <f t="shared" si="152"/>
        <v>5.17444847280645</v>
      </c>
      <c r="F150" s="9" t="s">
        <v>109</v>
      </c>
      <c r="G150" s="6">
        <v>12</v>
      </c>
      <c r="H150" s="11">
        <f t="shared" si="135"/>
        <v>-2.4589785854</v>
      </c>
      <c r="I150" s="11">
        <f t="shared" si="136"/>
        <v>270.6910214146</v>
      </c>
      <c r="J150" s="11">
        <f t="shared" si="137"/>
        <v>0.0126059758138661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3"/>
        <v>0.609069510314239</v>
      </c>
      <c r="P150" s="11">
        <f t="shared" si="140"/>
        <v>0.00767791551598459</v>
      </c>
      <c r="Q150" s="16">
        <f t="shared" si="141"/>
        <v>0.00230337465479538</v>
      </c>
      <c r="R150" s="11">
        <f t="shared" si="142"/>
        <v>0.08541</v>
      </c>
      <c r="S150" s="17">
        <f t="shared" si="143"/>
        <v>0.026968442276026</v>
      </c>
      <c r="T150" s="3">
        <v>0.01</v>
      </c>
      <c r="U150" s="18">
        <f t="shared" si="144"/>
        <v>0.00026968442276026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0.00575968442276026</v>
      </c>
      <c r="AU150" s="25">
        <f t="shared" si="148"/>
        <v>28.47</v>
      </c>
      <c r="AV150" s="1">
        <f t="shared" si="149"/>
        <v>0.3</v>
      </c>
      <c r="AW150" s="2">
        <f t="shared" si="154"/>
        <v>4.55</v>
      </c>
      <c r="AX150" s="1">
        <f t="shared" si="150"/>
        <v>1499.66277000144</v>
      </c>
      <c r="AY150" s="1">
        <f>SUM(AX139:AX150)</f>
        <v>30204.3205949298</v>
      </c>
      <c r="AZ150" s="2">
        <f t="shared" si="155"/>
        <v>0.0666666666666667</v>
      </c>
      <c r="BA150" s="1">
        <f t="shared" si="151"/>
        <v>21.9730808791419</v>
      </c>
      <c r="BB150" s="1">
        <f>SUM(BA139:BA150)</f>
        <v>442.554147911059</v>
      </c>
    </row>
    <row r="151" s="1" customFormat="1" spans="1:46">
      <c r="A151" s="6"/>
      <c r="B151" s="6"/>
      <c r="C151" s="9">
        <v>12</v>
      </c>
      <c r="D151" s="12">
        <v>-9.05328866241935</v>
      </c>
      <c r="E151" s="13">
        <f t="shared" si="152"/>
        <v>-2.4589785854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5" t="s">
        <v>77</v>
      </c>
      <c r="T152" s="15"/>
      <c r="U152" s="15"/>
      <c r="V152" s="15" t="s">
        <v>78</v>
      </c>
      <c r="W152" s="15"/>
      <c r="X152" s="15"/>
      <c r="Y152" s="15" t="s">
        <v>79</v>
      </c>
      <c r="Z152" s="15"/>
      <c r="AA152" s="15"/>
      <c r="AB152" s="15" t="s">
        <v>80</v>
      </c>
      <c r="AC152" s="15"/>
      <c r="AD152" s="15"/>
      <c r="AE152" s="15" t="s">
        <v>81</v>
      </c>
      <c r="AF152" s="15"/>
      <c r="AG152" s="15"/>
      <c r="AH152" s="15" t="s">
        <v>82</v>
      </c>
      <c r="AI152" s="15"/>
      <c r="AJ152" s="15"/>
      <c r="AK152" s="21" t="s">
        <v>114</v>
      </c>
      <c r="AL152" s="22"/>
      <c r="AM152" s="23"/>
      <c r="AN152" s="22" t="s">
        <v>115</v>
      </c>
      <c r="AO152" s="22"/>
      <c r="AP152" s="23"/>
      <c r="AQ152" s="15" t="s">
        <v>84</v>
      </c>
      <c r="AR152" s="15"/>
      <c r="AS152" s="15"/>
      <c r="AT152" s="2"/>
    </row>
    <row r="153" s="1" customFormat="1" spans="1:50">
      <c r="A153" s="8" t="s">
        <v>49</v>
      </c>
      <c r="B153" s="8"/>
      <c r="C153" s="9" t="s">
        <v>85</v>
      </c>
      <c r="D153" s="9" t="s">
        <v>86</v>
      </c>
      <c r="E153" s="9" t="s">
        <v>87</v>
      </c>
      <c r="F153" s="9" t="s">
        <v>88</v>
      </c>
      <c r="G153" s="6" t="s">
        <v>85</v>
      </c>
      <c r="H153" s="6" t="s">
        <v>87</v>
      </c>
      <c r="I153" s="6" t="s">
        <v>89</v>
      </c>
      <c r="J153" s="6" t="s">
        <v>90</v>
      </c>
      <c r="K153" s="14" t="s">
        <v>91</v>
      </c>
      <c r="L153" s="14" t="s">
        <v>92</v>
      </c>
      <c r="M153" s="6" t="s">
        <v>93</v>
      </c>
      <c r="N153" s="14" t="s">
        <v>94</v>
      </c>
      <c r="O153" s="6" t="s">
        <v>95</v>
      </c>
      <c r="P153" s="6" t="s">
        <v>96</v>
      </c>
      <c r="Q153" s="14" t="s">
        <v>97</v>
      </c>
      <c r="R153" s="14" t="s">
        <v>98</v>
      </c>
      <c r="S153" s="4" t="s">
        <v>99</v>
      </c>
      <c r="T153" s="3" t="s">
        <v>100</v>
      </c>
      <c r="U153" s="3"/>
      <c r="V153" s="4" t="s">
        <v>99</v>
      </c>
      <c r="W153" s="3" t="s">
        <v>100</v>
      </c>
      <c r="X153" s="3"/>
      <c r="Y153" s="4" t="s">
        <v>99</v>
      </c>
      <c r="Z153" s="3" t="s">
        <v>100</v>
      </c>
      <c r="AA153" s="3"/>
      <c r="AB153" s="4" t="s">
        <v>99</v>
      </c>
      <c r="AC153" s="3" t="s">
        <v>100</v>
      </c>
      <c r="AD153" s="3"/>
      <c r="AE153" s="4" t="s">
        <v>99</v>
      </c>
      <c r="AF153" s="3" t="s">
        <v>100</v>
      </c>
      <c r="AG153" s="3"/>
      <c r="AH153" s="4" t="s">
        <v>99</v>
      </c>
      <c r="AI153" s="3" t="s">
        <v>100</v>
      </c>
      <c r="AJ153" s="3"/>
      <c r="AK153" s="4" t="s">
        <v>99</v>
      </c>
      <c r="AL153" s="3" t="s">
        <v>100</v>
      </c>
      <c r="AM153" s="3"/>
      <c r="AN153" s="4" t="s">
        <v>99</v>
      </c>
      <c r="AO153" s="3" t="s">
        <v>100</v>
      </c>
      <c r="AP153" s="3"/>
      <c r="AQ153" s="24" t="s">
        <v>99</v>
      </c>
      <c r="AR153" s="24" t="s">
        <v>100</v>
      </c>
      <c r="AS153" s="24"/>
      <c r="AT153" s="2" t="s">
        <v>101</v>
      </c>
      <c r="AU153" s="1" t="s">
        <v>102</v>
      </c>
      <c r="AV153" s="1" t="s">
        <v>70</v>
      </c>
      <c r="AW153" s="1" t="s">
        <v>103</v>
      </c>
      <c r="AX153" s="1" t="s">
        <v>104</v>
      </c>
    </row>
    <row r="154" s="1" customFormat="1" spans="1:52">
      <c r="A154" s="6" t="s">
        <v>105</v>
      </c>
      <c r="B154" s="6">
        <f>F13</f>
        <v>910.8575</v>
      </c>
      <c r="C154" s="9" t="s">
        <v>106</v>
      </c>
      <c r="D154" s="10">
        <v>-7</v>
      </c>
      <c r="E154" s="9"/>
      <c r="F154" s="9"/>
      <c r="G154" s="6">
        <v>1</v>
      </c>
      <c r="H154" s="11">
        <f t="shared" ref="H154:H165" si="156">E155</f>
        <v>-7</v>
      </c>
      <c r="I154" s="11">
        <f t="shared" ref="I154:I165" si="157">H154+273.15</f>
        <v>266.15</v>
      </c>
      <c r="J154" s="11">
        <f t="shared" ref="J154:J165" si="158">EXP(($C$18*(I154-$C$16))/($C$19*I154*$C$16))</f>
        <v>0.00682404760193068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107</v>
      </c>
      <c r="N154" s="6"/>
      <c r="O154" s="11">
        <f>L154</f>
        <v>0.759047916666667</v>
      </c>
      <c r="P154" s="11">
        <f t="shared" ref="P154:P165" si="161">O154*J154</f>
        <v>0.00517977911547965</v>
      </c>
      <c r="Q154" s="16">
        <f t="shared" ref="Q154:Q165" si="162">P154*$B$156</f>
        <v>0.00134674257002471</v>
      </c>
      <c r="R154" s="11">
        <f t="shared" ref="R154:R165" si="163">L154*$B$156</f>
        <v>0.197352458333333</v>
      </c>
      <c r="S154" s="17">
        <f t="shared" ref="S154:S165" si="164">Q154/R154</f>
        <v>0.0068240476019307</v>
      </c>
      <c r="T154" s="3">
        <v>0.01</v>
      </c>
      <c r="U154" s="18">
        <f t="shared" ref="U154:U165" si="165">S154*T154</f>
        <v>6.8240476019307e-5</v>
      </c>
      <c r="V154" s="17"/>
      <c r="W154" s="3"/>
      <c r="X154" s="3"/>
      <c r="Y154" s="19"/>
      <c r="Z154" s="3"/>
      <c r="AA154" s="20"/>
      <c r="AB154" s="3"/>
      <c r="AC154" s="3"/>
      <c r="AD154" s="20"/>
      <c r="AE154" s="17">
        <v>0.001</v>
      </c>
      <c r="AF154" s="3">
        <v>0.49</v>
      </c>
      <c r="AG154" s="18">
        <f t="shared" ref="AG154:AG165" si="166">AF154*AE154</f>
        <v>0.00049</v>
      </c>
      <c r="AH154" s="27"/>
      <c r="AI154" s="3"/>
      <c r="AJ154" s="18"/>
      <c r="AK154" s="28"/>
      <c r="AL154" s="20"/>
      <c r="AM154" s="20"/>
      <c r="AN154" s="28"/>
      <c r="AO154" s="20"/>
      <c r="AP154" s="18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0.00555824047601931</v>
      </c>
      <c r="AU154" s="25">
        <f t="shared" ref="AU154:AU165" si="169">$B$154/12</f>
        <v>75.9047916666667</v>
      </c>
      <c r="AV154" s="1">
        <f t="shared" ref="AV154:AV165" si="170">$B$156</f>
        <v>0.26</v>
      </c>
      <c r="AW154" s="2">
        <f t="shared" ref="AW154:AW165" si="171">$E$13/12</f>
        <v>1.51666666666667</v>
      </c>
      <c r="AX154" s="1">
        <f t="shared" ref="AX154:AX165" si="172">AW154*10000*AV154*0.67*AU154*AT154</f>
        <v>1114.66616277178</v>
      </c>
      <c r="AZ154" s="2"/>
    </row>
    <row r="155" s="1" customFormat="1" spans="1:52">
      <c r="A155" s="6" t="s">
        <v>108</v>
      </c>
      <c r="B155" s="6">
        <v>1</v>
      </c>
      <c r="C155" s="9">
        <v>1</v>
      </c>
      <c r="D155" s="12">
        <v>-12.1166753930323</v>
      </c>
      <c r="E155" s="13">
        <f t="shared" ref="E155:E166" si="173">D154</f>
        <v>-7</v>
      </c>
      <c r="F155" s="9" t="s">
        <v>107</v>
      </c>
      <c r="G155" s="6">
        <v>2</v>
      </c>
      <c r="H155" s="11">
        <f t="shared" si="156"/>
        <v>-12.1166753930323</v>
      </c>
      <c r="I155" s="11">
        <f t="shared" si="157"/>
        <v>261.033324606968</v>
      </c>
      <c r="J155" s="11">
        <f t="shared" si="158"/>
        <v>0.00333125909059494</v>
      </c>
      <c r="K155" s="11">
        <f t="shared" si="159"/>
        <v>75.9047916666667</v>
      </c>
      <c r="L155" s="11">
        <f t="shared" si="160"/>
        <v>0.759047916666667</v>
      </c>
      <c r="M155" s="6" t="s">
        <v>107</v>
      </c>
      <c r="N155" s="6"/>
      <c r="O155" s="11">
        <f t="shared" ref="O155:O165" si="174">L155+O154-P154-N155</f>
        <v>1.51291605421785</v>
      </c>
      <c r="P155" s="11">
        <f t="shared" si="161"/>
        <v>0.00503991535892025</v>
      </c>
      <c r="Q155" s="16">
        <f t="shared" si="162"/>
        <v>0.00131037799331927</v>
      </c>
      <c r="R155" s="11">
        <f t="shared" si="163"/>
        <v>0.197352458333333</v>
      </c>
      <c r="S155" s="17">
        <f t="shared" si="164"/>
        <v>0.00663978551058131</v>
      </c>
      <c r="T155" s="3">
        <v>0.01</v>
      </c>
      <c r="U155" s="18">
        <f t="shared" si="165"/>
        <v>6.63978551058131e-5</v>
      </c>
      <c r="V155" s="17"/>
      <c r="W155" s="3"/>
      <c r="X155" s="3"/>
      <c r="Y155" s="19"/>
      <c r="Z155" s="3"/>
      <c r="AA155" s="20"/>
      <c r="AB155" s="3"/>
      <c r="AC155" s="3"/>
      <c r="AD155" s="20"/>
      <c r="AE155" s="17">
        <v>0.001</v>
      </c>
      <c r="AF155" s="3">
        <v>0.49</v>
      </c>
      <c r="AG155" s="18">
        <f t="shared" si="166"/>
        <v>0.00049</v>
      </c>
      <c r="AH155" s="27"/>
      <c r="AI155" s="3"/>
      <c r="AJ155" s="18"/>
      <c r="AK155" s="28"/>
      <c r="AL155" s="20"/>
      <c r="AM155" s="20"/>
      <c r="AN155" s="28"/>
      <c r="AO155" s="20"/>
      <c r="AP155" s="18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0.00555639785510581</v>
      </c>
      <c r="AU155" s="25">
        <f t="shared" si="169"/>
        <v>75.9047916666667</v>
      </c>
      <c r="AV155" s="1">
        <f t="shared" si="170"/>
        <v>0.26</v>
      </c>
      <c r="AW155" s="2">
        <f t="shared" si="171"/>
        <v>1.51666666666667</v>
      </c>
      <c r="AX155" s="1">
        <f t="shared" si="172"/>
        <v>1114.29663806482</v>
      </c>
      <c r="AZ155" s="2"/>
    </row>
    <row r="156" s="1" customFormat="1" spans="1:52">
      <c r="A156" s="6" t="s">
        <v>70</v>
      </c>
      <c r="B156" s="6">
        <v>0.26</v>
      </c>
      <c r="C156" s="9">
        <v>2</v>
      </c>
      <c r="D156" s="12">
        <v>-6.0068687995</v>
      </c>
      <c r="E156" s="13">
        <f t="shared" si="173"/>
        <v>-12.1166753930323</v>
      </c>
      <c r="F156" s="9" t="s">
        <v>107</v>
      </c>
      <c r="G156" s="6">
        <v>3</v>
      </c>
      <c r="H156" s="11">
        <f t="shared" si="156"/>
        <v>-6.0068687995</v>
      </c>
      <c r="I156" s="11">
        <f t="shared" si="157"/>
        <v>267.1431312005</v>
      </c>
      <c r="J156" s="11">
        <f t="shared" si="158"/>
        <v>0.00781821960582691</v>
      </c>
      <c r="K156" s="11">
        <f t="shared" si="159"/>
        <v>75.9047916666667</v>
      </c>
      <c r="L156" s="11">
        <f t="shared" si="160"/>
        <v>0.759047916666667</v>
      </c>
      <c r="M156" s="6" t="s">
        <v>107</v>
      </c>
      <c r="N156" s="6"/>
      <c r="O156" s="11">
        <f t="shared" si="174"/>
        <v>2.2669240555256</v>
      </c>
      <c r="P156" s="11">
        <f t="shared" si="161"/>
        <v>0.0177233100958309</v>
      </c>
      <c r="Q156" s="16">
        <f t="shared" si="162"/>
        <v>0.00460806062491604</v>
      </c>
      <c r="R156" s="11">
        <f t="shared" si="163"/>
        <v>0.197352458333333</v>
      </c>
      <c r="S156" s="17">
        <f t="shared" si="164"/>
        <v>0.023349395613471</v>
      </c>
      <c r="T156" s="3">
        <v>0.01</v>
      </c>
      <c r="U156" s="18">
        <f t="shared" si="165"/>
        <v>0.00023349395613471</v>
      </c>
      <c r="V156" s="17"/>
      <c r="W156" s="3"/>
      <c r="X156" s="3"/>
      <c r="Y156" s="19"/>
      <c r="Z156" s="3"/>
      <c r="AA156" s="20"/>
      <c r="AB156" s="3"/>
      <c r="AC156" s="3"/>
      <c r="AD156" s="20"/>
      <c r="AE156" s="17">
        <v>0.001</v>
      </c>
      <c r="AF156" s="3">
        <v>0.49</v>
      </c>
      <c r="AG156" s="18">
        <f t="shared" si="166"/>
        <v>0.00049</v>
      </c>
      <c r="AH156" s="27"/>
      <c r="AI156" s="3"/>
      <c r="AJ156" s="18"/>
      <c r="AK156" s="28"/>
      <c r="AL156" s="20"/>
      <c r="AM156" s="20"/>
      <c r="AN156" s="28"/>
      <c r="AO156" s="20"/>
      <c r="AP156" s="18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0.00572349395613471</v>
      </c>
      <c r="AU156" s="25">
        <f t="shared" si="169"/>
        <v>75.9047916666667</v>
      </c>
      <c r="AV156" s="1">
        <f t="shared" si="170"/>
        <v>0.26</v>
      </c>
      <c r="AW156" s="2">
        <f t="shared" si="171"/>
        <v>1.51666666666667</v>
      </c>
      <c r="AX156" s="1">
        <f t="shared" si="172"/>
        <v>1147.80658973956</v>
      </c>
      <c r="AZ156" s="2"/>
    </row>
    <row r="157" s="1" customFormat="1" spans="1:52">
      <c r="A157" s="6"/>
      <c r="B157" s="6"/>
      <c r="C157" s="9">
        <v>3</v>
      </c>
      <c r="D157" s="12">
        <v>-0.105162373161291</v>
      </c>
      <c r="E157" s="13">
        <f t="shared" si="173"/>
        <v>-6.0068687995</v>
      </c>
      <c r="F157" s="9" t="s">
        <v>107</v>
      </c>
      <c r="G157" s="6">
        <v>4</v>
      </c>
      <c r="H157" s="11">
        <f t="shared" si="156"/>
        <v>-0.105162373161291</v>
      </c>
      <c r="I157" s="11">
        <f t="shared" si="157"/>
        <v>273.044837626839</v>
      </c>
      <c r="J157" s="11">
        <f t="shared" si="158"/>
        <v>0.017188761747831</v>
      </c>
      <c r="K157" s="11">
        <f t="shared" si="159"/>
        <v>75.9047916666667</v>
      </c>
      <c r="L157" s="11">
        <f t="shared" si="160"/>
        <v>0.759047916666667</v>
      </c>
      <c r="M157" s="6" t="s">
        <v>107</v>
      </c>
      <c r="N157" s="6"/>
      <c r="O157" s="11">
        <f t="shared" si="174"/>
        <v>3.00824866209644</v>
      </c>
      <c r="P157" s="11">
        <f t="shared" si="161"/>
        <v>0.0517080695310069</v>
      </c>
      <c r="Q157" s="16">
        <f t="shared" si="162"/>
        <v>0.0134440980780618</v>
      </c>
      <c r="R157" s="11">
        <f t="shared" si="163"/>
        <v>0.197352458333333</v>
      </c>
      <c r="S157" s="17">
        <f t="shared" si="164"/>
        <v>0.0681222731735847</v>
      </c>
      <c r="T157" s="3">
        <v>0.01</v>
      </c>
      <c r="U157" s="18">
        <f t="shared" si="165"/>
        <v>0.000681222731735847</v>
      </c>
      <c r="V157" s="17"/>
      <c r="W157" s="3"/>
      <c r="X157" s="3"/>
      <c r="Y157" s="19"/>
      <c r="Z157" s="3"/>
      <c r="AA157" s="20"/>
      <c r="AB157" s="3"/>
      <c r="AC157" s="3"/>
      <c r="AD157" s="20"/>
      <c r="AE157" s="17">
        <v>0.001</v>
      </c>
      <c r="AF157" s="3">
        <v>0.49</v>
      </c>
      <c r="AG157" s="18">
        <f t="shared" si="166"/>
        <v>0.00049</v>
      </c>
      <c r="AH157" s="27"/>
      <c r="AI157" s="3"/>
      <c r="AJ157" s="18"/>
      <c r="AK157" s="28"/>
      <c r="AL157" s="20"/>
      <c r="AM157" s="20"/>
      <c r="AN157" s="28"/>
      <c r="AO157" s="20"/>
      <c r="AP157" s="18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0.00617122273173585</v>
      </c>
      <c r="AU157" s="25">
        <f t="shared" si="169"/>
        <v>75.9047916666667</v>
      </c>
      <c r="AV157" s="1">
        <f t="shared" si="170"/>
        <v>0.26</v>
      </c>
      <c r="AW157" s="2">
        <f t="shared" si="171"/>
        <v>1.51666666666667</v>
      </c>
      <c r="AX157" s="1">
        <f t="shared" si="172"/>
        <v>1237.59545699261</v>
      </c>
      <c r="AZ157" s="2"/>
    </row>
    <row r="158" s="1" customFormat="1" spans="1:52">
      <c r="A158" s="6"/>
      <c r="B158" s="6"/>
      <c r="C158" s="9">
        <v>4</v>
      </c>
      <c r="D158" s="12">
        <v>8.6126573662</v>
      </c>
      <c r="E158" s="13">
        <f t="shared" si="173"/>
        <v>-0.105162373161291</v>
      </c>
      <c r="F158" s="9" t="s">
        <v>107</v>
      </c>
      <c r="G158" s="6">
        <v>5</v>
      </c>
      <c r="H158" s="11">
        <f t="shared" si="156"/>
        <v>8.6126573662</v>
      </c>
      <c r="I158" s="11">
        <f t="shared" si="157"/>
        <v>281.7626573662</v>
      </c>
      <c r="J158" s="11">
        <f t="shared" si="158"/>
        <v>0.0518102424965565</v>
      </c>
      <c r="K158" s="11">
        <f t="shared" si="159"/>
        <v>75.9047916666667</v>
      </c>
      <c r="L158" s="11">
        <f t="shared" si="160"/>
        <v>0.759047916666667</v>
      </c>
      <c r="M158" s="6" t="s">
        <v>109</v>
      </c>
      <c r="N158" s="11">
        <f>(O157-P157)*$C$24/100</f>
        <v>2.80871356293716</v>
      </c>
      <c r="O158" s="11">
        <f t="shared" si="174"/>
        <v>0.906874946294938</v>
      </c>
      <c r="P158" s="11">
        <f t="shared" si="161"/>
        <v>0.0469854108815924</v>
      </c>
      <c r="Q158" s="16">
        <f t="shared" si="162"/>
        <v>0.012216206829214</v>
      </c>
      <c r="R158" s="11">
        <f t="shared" si="163"/>
        <v>0.197352458333333</v>
      </c>
      <c r="S158" s="17">
        <f t="shared" si="164"/>
        <v>0.0619004543058722</v>
      </c>
      <c r="T158" s="3">
        <v>0.01</v>
      </c>
      <c r="U158" s="18">
        <f t="shared" si="165"/>
        <v>0.000619004543058722</v>
      </c>
      <c r="V158" s="17"/>
      <c r="W158" s="3"/>
      <c r="X158" s="3"/>
      <c r="Y158" s="19"/>
      <c r="Z158" s="3"/>
      <c r="AA158" s="20"/>
      <c r="AB158" s="3"/>
      <c r="AC158" s="3"/>
      <c r="AD158" s="20"/>
      <c r="AE158" s="17">
        <v>0.005</v>
      </c>
      <c r="AF158" s="3">
        <v>0.49</v>
      </c>
      <c r="AG158" s="18">
        <f t="shared" si="166"/>
        <v>0.00245</v>
      </c>
      <c r="AH158" s="27"/>
      <c r="AI158" s="3"/>
      <c r="AJ158" s="18"/>
      <c r="AK158" s="28"/>
      <c r="AL158" s="20"/>
      <c r="AM158" s="20"/>
      <c r="AN158" s="28"/>
      <c r="AO158" s="20"/>
      <c r="AP158" s="18"/>
      <c r="AQ158" s="3">
        <v>0.015</v>
      </c>
      <c r="AR158" s="3">
        <v>0.5</v>
      </c>
      <c r="AS158" s="3">
        <f t="shared" si="167"/>
        <v>0.0075</v>
      </c>
      <c r="AT158" s="2">
        <f t="shared" si="168"/>
        <v>0.0105690045430587</v>
      </c>
      <c r="AU158" s="25">
        <f t="shared" si="169"/>
        <v>75.9047916666667</v>
      </c>
      <c r="AV158" s="1">
        <f t="shared" si="170"/>
        <v>0.26</v>
      </c>
      <c r="AW158" s="2">
        <f t="shared" si="171"/>
        <v>1.51666666666667</v>
      </c>
      <c r="AX158" s="1">
        <f t="shared" si="172"/>
        <v>2119.53976967293</v>
      </c>
      <c r="AZ158" s="2"/>
    </row>
    <row r="159" s="1" customFormat="1" spans="1:52">
      <c r="A159" s="6"/>
      <c r="B159" s="6"/>
      <c r="C159" s="9">
        <v>5</v>
      </c>
      <c r="D159" s="12">
        <v>15.1109089982581</v>
      </c>
      <c r="E159" s="13">
        <f t="shared" si="173"/>
        <v>8.6126573662</v>
      </c>
      <c r="F159" s="9" t="s">
        <v>109</v>
      </c>
      <c r="G159" s="6">
        <v>6</v>
      </c>
      <c r="H159" s="11">
        <f t="shared" si="156"/>
        <v>15.1109089982581</v>
      </c>
      <c r="I159" s="11">
        <f t="shared" si="157"/>
        <v>288.260908998258</v>
      </c>
      <c r="J159" s="11">
        <f t="shared" si="158"/>
        <v>0.112910784250789</v>
      </c>
      <c r="K159" s="11">
        <f t="shared" si="159"/>
        <v>75.9047916666667</v>
      </c>
      <c r="L159" s="11">
        <f t="shared" si="160"/>
        <v>0.759047916666667</v>
      </c>
      <c r="M159" s="6" t="s">
        <v>107</v>
      </c>
      <c r="N159" s="6"/>
      <c r="O159" s="11">
        <f t="shared" si="174"/>
        <v>1.61893745208001</v>
      </c>
      <c r="P159" s="11">
        <f t="shared" si="161"/>
        <v>0.182795497367328</v>
      </c>
      <c r="Q159" s="16">
        <f t="shared" si="162"/>
        <v>0.0475268293155052</v>
      </c>
      <c r="R159" s="11">
        <f t="shared" si="163"/>
        <v>0.197352458333333</v>
      </c>
      <c r="S159" s="17">
        <f t="shared" si="164"/>
        <v>0.240822079019818</v>
      </c>
      <c r="T159" s="3">
        <v>0.01</v>
      </c>
      <c r="U159" s="18">
        <f t="shared" si="165"/>
        <v>0.00240822079019818</v>
      </c>
      <c r="V159" s="17"/>
      <c r="W159" s="3"/>
      <c r="X159" s="3"/>
      <c r="Y159" s="19"/>
      <c r="Z159" s="3"/>
      <c r="AA159" s="20"/>
      <c r="AB159" s="3"/>
      <c r="AC159" s="3"/>
      <c r="AD159" s="20"/>
      <c r="AE159" s="17">
        <v>0.005</v>
      </c>
      <c r="AF159" s="3">
        <v>0.49</v>
      </c>
      <c r="AG159" s="18">
        <f t="shared" si="166"/>
        <v>0.00245</v>
      </c>
      <c r="AH159" s="27"/>
      <c r="AI159" s="3"/>
      <c r="AJ159" s="18"/>
      <c r="AK159" s="28"/>
      <c r="AL159" s="20"/>
      <c r="AM159" s="20"/>
      <c r="AN159" s="28"/>
      <c r="AO159" s="20"/>
      <c r="AP159" s="18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0.0123582207901982</v>
      </c>
      <c r="AU159" s="25">
        <f t="shared" si="169"/>
        <v>75.9047916666667</v>
      </c>
      <c r="AV159" s="1">
        <f t="shared" si="170"/>
        <v>0.26</v>
      </c>
      <c r="AW159" s="2">
        <f t="shared" si="171"/>
        <v>1.51666666666667</v>
      </c>
      <c r="AX159" s="1">
        <f t="shared" si="172"/>
        <v>2478.35454517113</v>
      </c>
      <c r="AZ159" s="2"/>
    </row>
    <row r="160" s="1" customFormat="1" spans="1:52">
      <c r="A160" s="6"/>
      <c r="B160" s="6"/>
      <c r="C160" s="9">
        <v>6</v>
      </c>
      <c r="D160" s="12">
        <v>18.8582553173333</v>
      </c>
      <c r="E160" s="13">
        <f t="shared" si="173"/>
        <v>15.1109089982581</v>
      </c>
      <c r="F160" s="9" t="s">
        <v>107</v>
      </c>
      <c r="G160" s="6">
        <v>7</v>
      </c>
      <c r="H160" s="11">
        <f t="shared" si="156"/>
        <v>18.8582553173333</v>
      </c>
      <c r="I160" s="11">
        <f t="shared" si="157"/>
        <v>292.008255317333</v>
      </c>
      <c r="J160" s="11">
        <f t="shared" si="158"/>
        <v>0.174176239322777</v>
      </c>
      <c r="K160" s="11">
        <f t="shared" si="159"/>
        <v>75.9047916666667</v>
      </c>
      <c r="L160" s="11">
        <f t="shared" si="160"/>
        <v>0.759047916666667</v>
      </c>
      <c r="M160" s="6" t="s">
        <v>107</v>
      </c>
      <c r="N160" s="6"/>
      <c r="O160" s="11">
        <f t="shared" si="174"/>
        <v>2.19518987137935</v>
      </c>
      <c r="P160" s="11">
        <f t="shared" si="161"/>
        <v>0.382349916396306</v>
      </c>
      <c r="Q160" s="16">
        <f t="shared" si="162"/>
        <v>0.0994109782630395</v>
      </c>
      <c r="R160" s="11">
        <f t="shared" si="163"/>
        <v>0.197352458333333</v>
      </c>
      <c r="S160" s="17">
        <f t="shared" si="164"/>
        <v>0.503723029865339</v>
      </c>
      <c r="T160" s="3">
        <v>0.01</v>
      </c>
      <c r="U160" s="18">
        <f t="shared" si="165"/>
        <v>0.00503723029865339</v>
      </c>
      <c r="V160" s="17"/>
      <c r="W160" s="3"/>
      <c r="X160" s="3"/>
      <c r="Y160" s="19"/>
      <c r="Z160" s="3"/>
      <c r="AA160" s="20"/>
      <c r="AB160" s="3"/>
      <c r="AC160" s="3"/>
      <c r="AD160" s="20"/>
      <c r="AE160" s="17">
        <v>0.005</v>
      </c>
      <c r="AF160" s="3">
        <v>0.49</v>
      </c>
      <c r="AG160" s="18">
        <f t="shared" si="166"/>
        <v>0.00245</v>
      </c>
      <c r="AH160" s="27"/>
      <c r="AI160" s="3"/>
      <c r="AJ160" s="18"/>
      <c r="AK160" s="28"/>
      <c r="AL160" s="20"/>
      <c r="AM160" s="20"/>
      <c r="AN160" s="28"/>
      <c r="AO160" s="20"/>
      <c r="AP160" s="18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0.0149872302986534</v>
      </c>
      <c r="AU160" s="25">
        <f t="shared" si="169"/>
        <v>75.9047916666667</v>
      </c>
      <c r="AV160" s="1">
        <f t="shared" si="170"/>
        <v>0.26</v>
      </c>
      <c r="AW160" s="2">
        <f t="shared" si="171"/>
        <v>1.51666666666667</v>
      </c>
      <c r="AX160" s="1">
        <f t="shared" si="172"/>
        <v>3005.58397205966</v>
      </c>
      <c r="AZ160" s="2"/>
    </row>
    <row r="161" s="1" customFormat="1" spans="1:52">
      <c r="A161" s="6"/>
      <c r="B161" s="6"/>
      <c r="C161" s="9">
        <v>7</v>
      </c>
      <c r="D161" s="12">
        <v>21.6005966651613</v>
      </c>
      <c r="E161" s="13">
        <f t="shared" si="173"/>
        <v>18.8582553173333</v>
      </c>
      <c r="F161" s="9" t="s">
        <v>107</v>
      </c>
      <c r="G161" s="6">
        <v>8</v>
      </c>
      <c r="H161" s="11">
        <f t="shared" si="156"/>
        <v>21.6005966651613</v>
      </c>
      <c r="I161" s="11">
        <f t="shared" si="157"/>
        <v>294.750596665161</v>
      </c>
      <c r="J161" s="11">
        <f t="shared" si="158"/>
        <v>0.237531506004095</v>
      </c>
      <c r="K161" s="11">
        <f t="shared" si="159"/>
        <v>75.9047916666667</v>
      </c>
      <c r="L161" s="11">
        <f t="shared" si="160"/>
        <v>0.759047916666667</v>
      </c>
      <c r="M161" s="6" t="s">
        <v>107</v>
      </c>
      <c r="N161" s="6"/>
      <c r="O161" s="11">
        <f t="shared" si="174"/>
        <v>2.57188787164971</v>
      </c>
      <c r="P161" s="11">
        <f t="shared" si="161"/>
        <v>0.610904399426623</v>
      </c>
      <c r="Q161" s="16">
        <f t="shared" si="162"/>
        <v>0.158835143850922</v>
      </c>
      <c r="R161" s="11">
        <f t="shared" si="163"/>
        <v>0.197352458333333</v>
      </c>
      <c r="S161" s="17">
        <f t="shared" si="164"/>
        <v>0.804829821692141</v>
      </c>
      <c r="T161" s="3">
        <v>0.01</v>
      </c>
      <c r="U161" s="18">
        <f t="shared" si="165"/>
        <v>0.00804829821692141</v>
      </c>
      <c r="V161" s="17"/>
      <c r="W161" s="3"/>
      <c r="X161" s="3"/>
      <c r="Y161" s="19"/>
      <c r="Z161" s="3"/>
      <c r="AA161" s="20"/>
      <c r="AB161" s="3"/>
      <c r="AC161" s="3"/>
      <c r="AD161" s="20"/>
      <c r="AE161" s="17">
        <v>0.005</v>
      </c>
      <c r="AF161" s="3">
        <v>0.49</v>
      </c>
      <c r="AG161" s="18">
        <f t="shared" si="166"/>
        <v>0.00245</v>
      </c>
      <c r="AH161" s="27"/>
      <c r="AI161" s="3"/>
      <c r="AJ161" s="18"/>
      <c r="AK161" s="28"/>
      <c r="AL161" s="20"/>
      <c r="AM161" s="20"/>
      <c r="AN161" s="28"/>
      <c r="AO161" s="20"/>
      <c r="AP161" s="18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0.0179982982169214</v>
      </c>
      <c r="AU161" s="25">
        <f t="shared" si="169"/>
        <v>75.9047916666667</v>
      </c>
      <c r="AV161" s="1">
        <f t="shared" si="170"/>
        <v>0.26</v>
      </c>
      <c r="AW161" s="2">
        <f t="shared" si="171"/>
        <v>1.51666666666667</v>
      </c>
      <c r="AX161" s="1">
        <f t="shared" si="172"/>
        <v>3609.43253470853</v>
      </c>
      <c r="AZ161" s="2"/>
    </row>
    <row r="162" s="1" customFormat="1" spans="1:52">
      <c r="A162" s="6"/>
      <c r="B162" s="6"/>
      <c r="C162" s="9">
        <v>8</v>
      </c>
      <c r="D162" s="12">
        <v>18.5308140125806</v>
      </c>
      <c r="E162" s="13">
        <f t="shared" si="173"/>
        <v>21.6005966651613</v>
      </c>
      <c r="F162" s="9" t="s">
        <v>107</v>
      </c>
      <c r="G162" s="6">
        <v>9</v>
      </c>
      <c r="H162" s="11">
        <f t="shared" si="156"/>
        <v>18.5308140125806</v>
      </c>
      <c r="I162" s="11">
        <f t="shared" si="157"/>
        <v>291.680814012581</v>
      </c>
      <c r="J162" s="11">
        <f t="shared" si="158"/>
        <v>0.167776943563295</v>
      </c>
      <c r="K162" s="11">
        <f t="shared" si="159"/>
        <v>75.9047916666667</v>
      </c>
      <c r="L162" s="11">
        <f t="shared" si="160"/>
        <v>0.759047916666667</v>
      </c>
      <c r="M162" s="6" t="s">
        <v>107</v>
      </c>
      <c r="N162" s="6"/>
      <c r="O162" s="11">
        <f t="shared" si="174"/>
        <v>2.72003138888976</v>
      </c>
      <c r="P162" s="11">
        <f t="shared" si="161"/>
        <v>0.456358552824147</v>
      </c>
      <c r="Q162" s="16">
        <f t="shared" si="162"/>
        <v>0.118653223734278</v>
      </c>
      <c r="R162" s="11">
        <f t="shared" si="163"/>
        <v>0.197352458333333</v>
      </c>
      <c r="S162" s="17">
        <f t="shared" si="164"/>
        <v>0.601224959325666</v>
      </c>
      <c r="T162" s="3">
        <v>0.01</v>
      </c>
      <c r="U162" s="18">
        <f t="shared" si="165"/>
        <v>0.00601224959325666</v>
      </c>
      <c r="V162" s="17"/>
      <c r="W162" s="3"/>
      <c r="X162" s="3"/>
      <c r="Y162" s="19"/>
      <c r="Z162" s="3"/>
      <c r="AA162" s="20"/>
      <c r="AB162" s="3"/>
      <c r="AC162" s="3"/>
      <c r="AD162" s="20"/>
      <c r="AE162" s="17">
        <v>0.005</v>
      </c>
      <c r="AF162" s="3">
        <v>0.49</v>
      </c>
      <c r="AG162" s="18">
        <f t="shared" si="166"/>
        <v>0.00245</v>
      </c>
      <c r="AH162" s="27"/>
      <c r="AI162" s="3"/>
      <c r="AJ162" s="18"/>
      <c r="AK162" s="28"/>
      <c r="AL162" s="20"/>
      <c r="AM162" s="20"/>
      <c r="AN162" s="28"/>
      <c r="AO162" s="20"/>
      <c r="AP162" s="18"/>
      <c r="AQ162" s="3">
        <v>0.015</v>
      </c>
      <c r="AR162" s="3">
        <v>0.5</v>
      </c>
      <c r="AS162" s="3">
        <f t="shared" si="167"/>
        <v>0.0075</v>
      </c>
      <c r="AT162" s="2">
        <f t="shared" si="168"/>
        <v>0.0159622495932567</v>
      </c>
      <c r="AU162" s="25">
        <f t="shared" si="169"/>
        <v>75.9047916666667</v>
      </c>
      <c r="AV162" s="1">
        <f t="shared" si="170"/>
        <v>0.26</v>
      </c>
      <c r="AW162" s="2">
        <f t="shared" si="171"/>
        <v>1.51666666666667</v>
      </c>
      <c r="AX162" s="1">
        <f t="shared" si="172"/>
        <v>3201.11725645656</v>
      </c>
      <c r="AZ162" s="2"/>
    </row>
    <row r="163" s="1" customFormat="1" spans="1:52">
      <c r="A163" s="6"/>
      <c r="B163" s="6"/>
      <c r="C163" s="9">
        <v>9</v>
      </c>
      <c r="D163" s="12">
        <v>14.0769744266</v>
      </c>
      <c r="E163" s="13">
        <f t="shared" si="173"/>
        <v>18.5308140125806</v>
      </c>
      <c r="F163" s="9" t="s">
        <v>107</v>
      </c>
      <c r="G163" s="6">
        <v>10</v>
      </c>
      <c r="H163" s="11">
        <f t="shared" si="156"/>
        <v>14.0769744266</v>
      </c>
      <c r="I163" s="11">
        <f t="shared" si="157"/>
        <v>287.2269744266</v>
      </c>
      <c r="J163" s="11">
        <f t="shared" si="158"/>
        <v>0.0999837817538437</v>
      </c>
      <c r="K163" s="11">
        <f t="shared" si="159"/>
        <v>75.9047916666667</v>
      </c>
      <c r="L163" s="11">
        <f t="shared" si="160"/>
        <v>0.759047916666667</v>
      </c>
      <c r="M163" s="6" t="s">
        <v>107</v>
      </c>
      <c r="N163" s="6"/>
      <c r="O163" s="11">
        <f t="shared" si="174"/>
        <v>3.02272075273228</v>
      </c>
      <c r="P163" s="11">
        <f t="shared" si="161"/>
        <v>0.302223052043998</v>
      </c>
      <c r="Q163" s="16">
        <f t="shared" si="162"/>
        <v>0.0785779935314395</v>
      </c>
      <c r="R163" s="11">
        <f t="shared" si="163"/>
        <v>0.197352458333333</v>
      </c>
      <c r="S163" s="17">
        <f t="shared" si="164"/>
        <v>0.398160702912144</v>
      </c>
      <c r="T163" s="3">
        <v>0.01</v>
      </c>
      <c r="U163" s="18">
        <f t="shared" si="165"/>
        <v>0.00398160702912144</v>
      </c>
      <c r="V163" s="17"/>
      <c r="W163" s="3"/>
      <c r="X163" s="3"/>
      <c r="Y163" s="19"/>
      <c r="Z163" s="3"/>
      <c r="AA163" s="20"/>
      <c r="AB163" s="3"/>
      <c r="AC163" s="3"/>
      <c r="AD163" s="20"/>
      <c r="AE163" s="17">
        <v>0.001</v>
      </c>
      <c r="AF163" s="3">
        <v>0.49</v>
      </c>
      <c r="AG163" s="18">
        <f t="shared" si="166"/>
        <v>0.00049</v>
      </c>
      <c r="AH163" s="27"/>
      <c r="AI163" s="3"/>
      <c r="AJ163" s="18"/>
      <c r="AK163" s="28"/>
      <c r="AL163" s="20"/>
      <c r="AM163" s="20"/>
      <c r="AN163" s="28"/>
      <c r="AO163" s="20"/>
      <c r="AP163" s="18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0.00947160702912144</v>
      </c>
      <c r="AU163" s="25">
        <f t="shared" si="169"/>
        <v>75.9047916666667</v>
      </c>
      <c r="AV163" s="1">
        <f t="shared" si="170"/>
        <v>0.26</v>
      </c>
      <c r="AW163" s="2">
        <f t="shared" si="171"/>
        <v>1.51666666666667</v>
      </c>
      <c r="AX163" s="1">
        <f t="shared" si="172"/>
        <v>1899.46439129136</v>
      </c>
      <c r="AZ163" s="2"/>
    </row>
    <row r="164" s="1" customFormat="1" spans="1:52">
      <c r="A164" s="6"/>
      <c r="B164" s="6"/>
      <c r="C164" s="9">
        <v>10</v>
      </c>
      <c r="D164" s="12">
        <v>5.17444847280645</v>
      </c>
      <c r="E164" s="13">
        <f t="shared" si="173"/>
        <v>14.0769744266</v>
      </c>
      <c r="F164" s="9" t="s">
        <v>107</v>
      </c>
      <c r="G164" s="6">
        <v>11</v>
      </c>
      <c r="H164" s="11">
        <f t="shared" si="156"/>
        <v>5.17444847280645</v>
      </c>
      <c r="I164" s="11">
        <f t="shared" si="157"/>
        <v>278.324448472806</v>
      </c>
      <c r="J164" s="11">
        <f t="shared" si="158"/>
        <v>0.0338081049012591</v>
      </c>
      <c r="K164" s="11">
        <f t="shared" si="159"/>
        <v>75.9047916666667</v>
      </c>
      <c r="L164" s="11">
        <f t="shared" si="160"/>
        <v>0.759047916666667</v>
      </c>
      <c r="M164" s="6" t="s">
        <v>109</v>
      </c>
      <c r="N164" s="11">
        <f>(O163-P163)*$C$24/100</f>
        <v>2.58447281565387</v>
      </c>
      <c r="O164" s="11">
        <f t="shared" si="174"/>
        <v>0.895072801701081</v>
      </c>
      <c r="P164" s="11">
        <f t="shared" si="161"/>
        <v>0.030260715174174</v>
      </c>
      <c r="Q164" s="16">
        <f t="shared" si="162"/>
        <v>0.00786778594528525</v>
      </c>
      <c r="R164" s="11">
        <f t="shared" si="163"/>
        <v>0.197352458333333</v>
      </c>
      <c r="S164" s="17">
        <f t="shared" si="164"/>
        <v>0.0398666731173745</v>
      </c>
      <c r="T164" s="3">
        <v>0.01</v>
      </c>
      <c r="U164" s="18">
        <f t="shared" si="165"/>
        <v>0.000398666731173745</v>
      </c>
      <c r="V164" s="17"/>
      <c r="W164" s="3"/>
      <c r="X164" s="3"/>
      <c r="Y164" s="19"/>
      <c r="Z164" s="3"/>
      <c r="AA164" s="20"/>
      <c r="AB164" s="3"/>
      <c r="AC164" s="3"/>
      <c r="AD164" s="20"/>
      <c r="AE164" s="17">
        <v>0.001</v>
      </c>
      <c r="AF164" s="3">
        <v>0.49</v>
      </c>
      <c r="AG164" s="18">
        <f t="shared" si="166"/>
        <v>0.00049</v>
      </c>
      <c r="AH164" s="27"/>
      <c r="AI164" s="3"/>
      <c r="AJ164" s="18"/>
      <c r="AK164" s="28"/>
      <c r="AL164" s="20"/>
      <c r="AM164" s="20"/>
      <c r="AN164" s="28"/>
      <c r="AO164" s="20"/>
      <c r="AP164" s="18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0.00588866673117374</v>
      </c>
      <c r="AU164" s="25">
        <f t="shared" si="169"/>
        <v>75.9047916666667</v>
      </c>
      <c r="AV164" s="1">
        <f t="shared" si="170"/>
        <v>0.26</v>
      </c>
      <c r="AW164" s="2">
        <f t="shared" si="171"/>
        <v>1.51666666666667</v>
      </c>
      <c r="AX164" s="1">
        <f t="shared" si="172"/>
        <v>1180.93083187005</v>
      </c>
      <c r="AZ164" s="2"/>
    </row>
    <row r="165" s="1" customFormat="1" spans="1:52">
      <c r="A165" s="6"/>
      <c r="B165" s="6"/>
      <c r="C165" s="9">
        <v>11</v>
      </c>
      <c r="D165" s="12">
        <v>-2.4589785854</v>
      </c>
      <c r="E165" s="13">
        <f t="shared" si="173"/>
        <v>5.17444847280645</v>
      </c>
      <c r="F165" s="9" t="s">
        <v>109</v>
      </c>
      <c r="G165" s="6">
        <v>12</v>
      </c>
      <c r="H165" s="11">
        <f t="shared" si="156"/>
        <v>-2.4589785854</v>
      </c>
      <c r="I165" s="11">
        <f t="shared" si="157"/>
        <v>270.6910214146</v>
      </c>
      <c r="J165" s="11">
        <f t="shared" si="158"/>
        <v>0.0126059758138661</v>
      </c>
      <c r="K165" s="11">
        <f t="shared" si="159"/>
        <v>75.9047916666667</v>
      </c>
      <c r="L165" s="11">
        <f t="shared" si="160"/>
        <v>0.759047916666667</v>
      </c>
      <c r="M165" s="6" t="s">
        <v>107</v>
      </c>
      <c r="N165" s="6"/>
      <c r="O165" s="11">
        <f t="shared" si="174"/>
        <v>1.62386000319357</v>
      </c>
      <c r="P165" s="11">
        <f t="shared" si="161"/>
        <v>0.0204703399253628</v>
      </c>
      <c r="Q165" s="16">
        <f t="shared" si="162"/>
        <v>0.00532228838059432</v>
      </c>
      <c r="R165" s="11">
        <f t="shared" si="163"/>
        <v>0.197352458333333</v>
      </c>
      <c r="S165" s="17">
        <f t="shared" si="164"/>
        <v>0.026968442276026</v>
      </c>
      <c r="T165" s="3">
        <v>0.01</v>
      </c>
      <c r="U165" s="18">
        <f t="shared" si="165"/>
        <v>0.00026968442276026</v>
      </c>
      <c r="V165" s="17"/>
      <c r="W165" s="3"/>
      <c r="X165" s="3"/>
      <c r="Y165" s="19"/>
      <c r="Z165" s="3"/>
      <c r="AA165" s="20"/>
      <c r="AB165" s="3"/>
      <c r="AC165" s="3"/>
      <c r="AD165" s="20"/>
      <c r="AE165" s="17">
        <v>0.001</v>
      </c>
      <c r="AF165" s="3">
        <v>0.49</v>
      </c>
      <c r="AG165" s="18">
        <f t="shared" si="166"/>
        <v>0.00049</v>
      </c>
      <c r="AH165" s="27"/>
      <c r="AI165" s="3"/>
      <c r="AJ165" s="18"/>
      <c r="AK165" s="28"/>
      <c r="AL165" s="20"/>
      <c r="AM165" s="20"/>
      <c r="AN165" s="28"/>
      <c r="AO165" s="20"/>
      <c r="AP165" s="18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0.00575968442276026</v>
      </c>
      <c r="AU165" s="25">
        <f t="shared" si="169"/>
        <v>75.9047916666667</v>
      </c>
      <c r="AV165" s="1">
        <f t="shared" si="170"/>
        <v>0.26</v>
      </c>
      <c r="AW165" s="2">
        <f t="shared" si="171"/>
        <v>1.51666666666667</v>
      </c>
      <c r="AX165" s="1">
        <f t="shared" si="172"/>
        <v>1155.06433411685</v>
      </c>
      <c r="AY165" s="1">
        <f>SUM(AX154:AX165)</f>
        <v>23263.8524829158</v>
      </c>
      <c r="AZ165" s="2"/>
    </row>
    <row r="166" s="1" customFormat="1" spans="1:46">
      <c r="A166" s="6"/>
      <c r="B166" s="6"/>
      <c r="C166" s="9">
        <v>12</v>
      </c>
      <c r="D166" s="12">
        <v>-9.05328866241935</v>
      </c>
      <c r="E166" s="13">
        <f t="shared" si="173"/>
        <v>-2.4589785854</v>
      </c>
      <c r="F166" s="9" t="s">
        <v>107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北京</vt:lpstr>
      <vt:lpstr>天津</vt:lpstr>
      <vt:lpstr>河北</vt:lpstr>
      <vt:lpstr>山西</vt:lpstr>
      <vt:lpstr>内蒙</vt:lpstr>
      <vt:lpstr>辽宁</vt:lpstr>
      <vt:lpstr>吉林</vt:lpstr>
      <vt:lpstr>黑龙江</vt:lpstr>
      <vt:lpstr>上海</vt:lpstr>
      <vt:lpstr>江苏</vt:lpstr>
      <vt:lpstr>浙江</vt:lpstr>
      <vt:lpstr>安徽</vt:lpstr>
      <vt:lpstr>福建</vt:lpstr>
      <vt:lpstr>江西</vt:lpstr>
      <vt:lpstr>山东</vt:lpstr>
      <vt:lpstr>河南</vt:lpstr>
      <vt:lpstr>湖北</vt:lpstr>
      <vt:lpstr>湖南</vt:lpstr>
      <vt:lpstr>广东</vt:lpstr>
      <vt:lpstr>广西</vt:lpstr>
      <vt:lpstr>海南</vt:lpstr>
      <vt:lpstr>重庆</vt:lpstr>
      <vt:lpstr>四川</vt:lpstr>
      <vt:lpstr>贵州</vt:lpstr>
      <vt:lpstr>云南</vt:lpstr>
      <vt:lpstr>西藏</vt:lpstr>
      <vt:lpstr>陕西</vt:lpstr>
      <vt:lpstr>甘肃</vt:lpstr>
      <vt:lpstr>青海</vt:lpstr>
      <vt:lpstr>宁夏</vt:lpstr>
      <vt:lpstr>新疆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对方正在学习中</cp:lastModifiedBy>
  <dcterms:created xsi:type="dcterms:W3CDTF">2022-08-28T10:18:00Z</dcterms:created>
  <dcterms:modified xsi:type="dcterms:W3CDTF">2022-09-16T14:17:58Z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2052-11.1.0.12358</vt:lpwstr>
  </property>
</Properties>
</file>